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700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<sst xmlns="http://schemas.openxmlformats.org/spreadsheetml/2006/main" count="476" uniqueCount="278">
  <si>
    <t>Step 1: calcolo delle rigidezze traslanti dei controventi dell'edificio</t>
  </si>
  <si>
    <t>Telaio 1v</t>
  </si>
  <si>
    <t>1-4-7-14-21</t>
  </si>
  <si>
    <t>pilastri che individuano il telaio</t>
  </si>
  <si>
    <t xml:space="preserve"> E (N/mmq)</t>
  </si>
  <si>
    <t>modulo di Young</t>
  </si>
  <si>
    <t>H (m)</t>
  </si>
  <si>
    <t>altezza dei pilastri</t>
  </si>
  <si>
    <t>I_1 (cm^4)</t>
  </si>
  <si>
    <t>I_2</t>
  </si>
  <si>
    <t>I_3</t>
  </si>
  <si>
    <t>momento d'inerzia pilastro 3 (7)</t>
  </si>
  <si>
    <t>I_4</t>
  </si>
  <si>
    <t>momento d'inerzia pilastro 4 (14)</t>
  </si>
  <si>
    <t>I_5</t>
  </si>
  <si>
    <t>momento d'inerzia pilastro 5 (21)</t>
  </si>
  <si>
    <t>K_T (KN/m)</t>
  </si>
  <si>
    <t>rigidezza traslante telaio 1</t>
  </si>
  <si>
    <t xml:space="preserve"> </t>
  </si>
  <si>
    <t>Telaio 2v</t>
  </si>
  <si>
    <t>2-5-8-15-22</t>
  </si>
  <si>
    <t xml:space="preserve"> E</t>
  </si>
  <si>
    <t>H</t>
  </si>
  <si>
    <t>I_1</t>
  </si>
  <si>
    <t>momento d'inerzia pilastro 2 (5)</t>
  </si>
  <si>
    <t>momento d'inerzia pilastro 3 (8)</t>
  </si>
  <si>
    <t>momento d'inerzia pilastro 4 (15)</t>
  </si>
  <si>
    <t>momento d'inerzia pilastro 5 (22)</t>
  </si>
  <si>
    <t>K_T</t>
  </si>
  <si>
    <t>rigidezza traslante telaio 2</t>
  </si>
  <si>
    <t>Telaio 3v</t>
  </si>
  <si>
    <t>3-6-9-16-23</t>
  </si>
  <si>
    <t>momento d'inerzia pilastro 2 (6)</t>
  </si>
  <si>
    <t>momento d'inerzia pilastro 3 (9)</t>
  </si>
  <si>
    <t>momento d'inerzia pilastro 4 (16)</t>
  </si>
  <si>
    <t>rigidezza traslante telaio 3</t>
  </si>
  <si>
    <t>Telaio 4v</t>
  </si>
  <si>
    <t>rigidezza traslante telaio 4</t>
  </si>
  <si>
    <t>Telaio 5v</t>
  </si>
  <si>
    <t>10-17-24</t>
  </si>
  <si>
    <t>momento d'inerzia pilastro 1 (10)</t>
  </si>
  <si>
    <t>momento d'inerzia pilastro 2 (17)</t>
  </si>
  <si>
    <t>momento d'inerzia pilastro 3 (24)</t>
  </si>
  <si>
    <t>11-18-25</t>
  </si>
  <si>
    <t>Telaio 6v</t>
  </si>
  <si>
    <t>12-19-26</t>
  </si>
  <si>
    <t>Telaio 7v</t>
  </si>
  <si>
    <t>13-20-27</t>
  </si>
  <si>
    <t>momento d'inerzia pilastro 2 (19)</t>
  </si>
  <si>
    <t>momento d'inerzia pilastro 3 (26)</t>
  </si>
  <si>
    <t>momento d'inerzia pilastro 3 (27)</t>
  </si>
  <si>
    <t>Telaio 1o</t>
  </si>
  <si>
    <t>rigidezza traslante telaio 5</t>
  </si>
  <si>
    <t>Telaio 2o</t>
  </si>
  <si>
    <t>Telaio 3o</t>
  </si>
  <si>
    <t>1-2-3</t>
  </si>
  <si>
    <t>4-5-6</t>
  </si>
  <si>
    <t>momento d'inerzia pilastro 2 (2)</t>
  </si>
  <si>
    <t>momento d'inerzia pilastro 3 (3)</t>
  </si>
  <si>
    <t>momento d'inerzia pilastro 3 (6)</t>
  </si>
  <si>
    <t>7-8-9-10-11-12-13</t>
  </si>
  <si>
    <t>momento d'inerzia pilastro 2 (8)</t>
  </si>
  <si>
    <t>momento d'inerzia pilastro 4 (10)</t>
  </si>
  <si>
    <t>momento d'inerzia pilastro 6 (12)</t>
  </si>
  <si>
    <t>momento d'inerzia pilastro 7 (13)</t>
  </si>
  <si>
    <t>I_6</t>
  </si>
  <si>
    <t>I_7</t>
  </si>
  <si>
    <t>Telaio 4o</t>
  </si>
  <si>
    <t>14-15-16-17-18-19-20</t>
  </si>
  <si>
    <t>momento d'inerzia pilastro 2 (15)</t>
  </si>
  <si>
    <t>momento d'inerzia pilastro 3 (16)</t>
  </si>
  <si>
    <t>momento d'inerzia pilastro 4 (17)</t>
  </si>
  <si>
    <t>momento d'inerzia pilastro 5 (18)</t>
  </si>
  <si>
    <t>momento d'inerzia pilastro 6 (19)</t>
  </si>
  <si>
    <t>21-22-23-24-25-26-27</t>
  </si>
  <si>
    <t>Telaio 5o</t>
  </si>
  <si>
    <t>Step 2: tabella sinottica controventi e distanze</t>
  </si>
  <si>
    <t>Kv1(KN/m)</t>
  </si>
  <si>
    <t>rigidezza traslante contr.vert.1</t>
  </si>
  <si>
    <t>Kv2</t>
  </si>
  <si>
    <t>rigidezza traslante contr.vert.2</t>
  </si>
  <si>
    <t>Kv3</t>
  </si>
  <si>
    <t>rigidezza traslante contr.vert.3</t>
  </si>
  <si>
    <t>Kv4</t>
  </si>
  <si>
    <t>rigidezza traslante contr.vert.4</t>
  </si>
  <si>
    <t>dv2 (m)</t>
  </si>
  <si>
    <t>distanza orizzontale controvento dal punto O</t>
  </si>
  <si>
    <t>Ko1(KN/m)</t>
  </si>
  <si>
    <t>rigidezza traslante contr.orizz.1</t>
  </si>
  <si>
    <t>Ko2</t>
  </si>
  <si>
    <t>rigidezza traslante contr.orizz.2</t>
  </si>
  <si>
    <t>Ko3</t>
  </si>
  <si>
    <t>rigidezza traslante contr.orizz.3</t>
  </si>
  <si>
    <t>do2</t>
  </si>
  <si>
    <t>distanza verticale controvento punto O</t>
  </si>
  <si>
    <t>do3</t>
  </si>
  <si>
    <t>Kv5</t>
  </si>
  <si>
    <t>Kv6</t>
  </si>
  <si>
    <t>rigidezza traslante contr.vert.5</t>
  </si>
  <si>
    <t>rigidezza traslante contr.vert.6</t>
  </si>
  <si>
    <t>Ko4</t>
  </si>
  <si>
    <t>Ko5</t>
  </si>
  <si>
    <t>rigidezza traslante contr.orizz.4</t>
  </si>
  <si>
    <t>rigidezza traslante contr.orizz.5</t>
  </si>
  <si>
    <t>dv3 (m)</t>
  </si>
  <si>
    <t>dv4 (m)</t>
  </si>
  <si>
    <t>dv5 (m)</t>
  </si>
  <si>
    <t>dv6 (m)</t>
  </si>
  <si>
    <t>dv7 (m)</t>
  </si>
  <si>
    <t>do4</t>
  </si>
  <si>
    <t>do5</t>
  </si>
  <si>
    <t>Step 3: calcolo del centro di massa</t>
  </si>
  <si>
    <t>Kv7</t>
  </si>
  <si>
    <t>rigidezza traslante telaio 6</t>
  </si>
  <si>
    <t>rigidezza traslante telaio 7</t>
  </si>
  <si>
    <t>rigidezza traslante telaio 8</t>
  </si>
  <si>
    <t>rigidezza traslante telaio 9</t>
  </si>
  <si>
    <t>rigidezza traslante telaio 10</t>
  </si>
  <si>
    <t>rigidezza traslante telaio 11</t>
  </si>
  <si>
    <t>rigidezza traslante telaio 12</t>
  </si>
  <si>
    <t>momento d'inerzia pilastro 1 (SETTO S1 1-3)</t>
  </si>
  <si>
    <t>momento d'inerzia pilastro 5 (SETTO S5 11-13)</t>
  </si>
  <si>
    <t>momento d'inerzia pilastro 1 (SETTO S2 7 )</t>
  </si>
  <si>
    <t>momento d'inerzia pilastro 1 (SETTO S2 4)</t>
  </si>
  <si>
    <t>momento d'inerzia pilastro 7  ( SETTO S4 20)</t>
  </si>
  <si>
    <t>momento d'inerzia pilastro 1 (21)</t>
  </si>
  <si>
    <t>momento d'inerzia pilastro 2 (22)</t>
  </si>
  <si>
    <t>momento d'inerzia pilastro 4 (24)</t>
  </si>
  <si>
    <t>momento d'inerzia pilastro 5 (25)</t>
  </si>
  <si>
    <t>momento d'inerzia pilastro 6 (26)</t>
  </si>
  <si>
    <t>momento d'inerzia pilastro 7 (27)</t>
  </si>
  <si>
    <t>momento d'inerzia pilastro 3 (SETTO S3 23-25)</t>
  </si>
  <si>
    <t>momento d'inerzia pilastro 1 (SETTO S1)</t>
  </si>
  <si>
    <t>momento d'inerzia pilastro 1 (SETTO S1 )</t>
  </si>
  <si>
    <t>momento d'inerzia pilastro 1 (SETTO S1 3)</t>
  </si>
  <si>
    <t>momento d'inerzia pilastro 5 (SETTO S3 23)</t>
  </si>
  <si>
    <t>momento d'inerzia pilastro 2 (18)</t>
  </si>
  <si>
    <t>momento d'inerzia pilastro 1 (SETTO S5 11)</t>
  </si>
  <si>
    <t>momento d'inerzia pilastro 3 (SETTO S3 25)</t>
  </si>
  <si>
    <t>momento d'inerzia pilastro 1 (SETTO S5 12)</t>
  </si>
  <si>
    <t>momento d'inerzia pilastro 1 (SETTO S5 13)</t>
  </si>
  <si>
    <t>momento d'inerzia pilastro 2 (SETTO S4 20-27)</t>
  </si>
  <si>
    <t>massa del setto (Kg)</t>
  </si>
  <si>
    <t>S1 setto 1</t>
  </si>
  <si>
    <t>S2 setto 2</t>
  </si>
  <si>
    <t>S3 setto 3</t>
  </si>
  <si>
    <t>S4 setto 4</t>
  </si>
  <si>
    <t>S5 setto 5</t>
  </si>
  <si>
    <t xml:space="preserve">M Pilastro </t>
  </si>
  <si>
    <t>massa del singolo pilastro (Kg)</t>
  </si>
  <si>
    <t>x_1(m)</t>
  </si>
  <si>
    <t>coordinata X rispetto al centro O setto 1</t>
  </si>
  <si>
    <t>y_1</t>
  </si>
  <si>
    <t>coordinata Y rispetto al centro O setto 1</t>
  </si>
  <si>
    <t>coordinata X rispetto al centro O setto 2</t>
  </si>
  <si>
    <t>coordinata X rispetto al centro O setto 3</t>
  </si>
  <si>
    <t>y_1(m)</t>
  </si>
  <si>
    <t>x_1</t>
  </si>
  <si>
    <t>coordinata Y rispetto al centro O setto 2</t>
  </si>
  <si>
    <t>coordinata Y rispetto al centro O setto 3</t>
  </si>
  <si>
    <t>coordinata X rispetto al centro O setto 4</t>
  </si>
  <si>
    <t>coordinata Y rispetto al centro O setto 4</t>
  </si>
  <si>
    <t>coordinata X rispetto al centro O setto 5</t>
  </si>
  <si>
    <t>coordinata Y rispetto al centro O setto 5</t>
  </si>
  <si>
    <t>coordinata X rispetto al centro O pilastro 5</t>
  </si>
  <si>
    <t>coordinata X rispetto al centro O pilastro 6</t>
  </si>
  <si>
    <t>coordinata Y rispetto al centro O pilastro 5</t>
  </si>
  <si>
    <t>coordinata Y rispetto al centro O pilastro 6</t>
  </si>
  <si>
    <t>coordinata X rispetto al centro O pilastro 8</t>
  </si>
  <si>
    <t>coordinata Y rispetto al centro O pilastro 8</t>
  </si>
  <si>
    <t>coordinata X rispetto al centro O pilastro 9</t>
  </si>
  <si>
    <t>coordinata Y rispetto al centro O pilastro 9</t>
  </si>
  <si>
    <t>coordinata X rispetto al centro O pilastro 10</t>
  </si>
  <si>
    <t>coordinata Y rispetto al centro O pilastro 10</t>
  </si>
  <si>
    <t>coordinata X rispetto al centro O pilastro 15</t>
  </si>
  <si>
    <t>coordinata Y rispetto al centro O pilastro 15</t>
  </si>
  <si>
    <t>coordinata X rispetto al centro O pilastro 16</t>
  </si>
  <si>
    <t>coordinata Y rispetto al centro O pilastro 16</t>
  </si>
  <si>
    <t>coordinata X rispetto al centro O pilastro 17</t>
  </si>
  <si>
    <t>coordinata Y rispetto al centro O pilastro 17</t>
  </si>
  <si>
    <t>coordinata X rispetto al centro O pilastro 18</t>
  </si>
  <si>
    <t>coordinata Y rispetto al centro O pilastro 18</t>
  </si>
  <si>
    <t>coordinata X rispetto al centro O pilastro 19</t>
  </si>
  <si>
    <t>coordinata Y rispetto al centro O pilastro 19</t>
  </si>
  <si>
    <t>coordinata X rispetto al centro O pilastro 21</t>
  </si>
  <si>
    <t>coordinata Y rispetto al centro O pilastro 21</t>
  </si>
  <si>
    <t>coordinata X rispetto al centro O pilastro 22</t>
  </si>
  <si>
    <t>coordinata Y rispetto al centro O pilastro 22</t>
  </si>
  <si>
    <t>coordinata X rispetto al centro O pilastro 26</t>
  </si>
  <si>
    <t>coordinata Y rispetto al centro O pilastro 26</t>
  </si>
  <si>
    <t>Massa tot (KN)</t>
  </si>
  <si>
    <t>Massa totale setti e pilastri</t>
  </si>
  <si>
    <t>X_G</t>
  </si>
  <si>
    <t>coordinata X centro d'area impalcato (centro massa)</t>
  </si>
  <si>
    <t>Y_G</t>
  </si>
  <si>
    <t>coordinata Y centro d'area impalcato (centro massa)</t>
  </si>
  <si>
    <t>Step 4: calcolo del centro di rigidezze e delle rigidezze globali</t>
  </si>
  <si>
    <t>Ko_tot</t>
  </si>
  <si>
    <t>rigidezza totale orizzontale</t>
  </si>
  <si>
    <t>Kv_tot</t>
  </si>
  <si>
    <t>rigidezza totale verticale</t>
  </si>
  <si>
    <t>X_C (m)</t>
  </si>
  <si>
    <t>coordinata X centro rigidezze</t>
  </si>
  <si>
    <t>Y_C</t>
  </si>
  <si>
    <t>coordinata Y centro rigidezze</t>
  </si>
  <si>
    <t>dd_v1</t>
  </si>
  <si>
    <t>distanze controvento dal centro rigidezze</t>
  </si>
  <si>
    <t>dd_v2</t>
  </si>
  <si>
    <t>dd_v3</t>
  </si>
  <si>
    <t>dd_v4</t>
  </si>
  <si>
    <t>dd_v5</t>
  </si>
  <si>
    <t>dd_v6</t>
  </si>
  <si>
    <t>dd_v7</t>
  </si>
  <si>
    <t>dd_o1</t>
  </si>
  <si>
    <t>dd_o2</t>
  </si>
  <si>
    <t>dd_o3</t>
  </si>
  <si>
    <t>dd_o4</t>
  </si>
  <si>
    <t>dd_o5</t>
  </si>
  <si>
    <t>K_ϕ (KN*m)</t>
  </si>
  <si>
    <t>rigidezza torsionale totale</t>
  </si>
  <si>
    <t>momento d'inerzia pilastro 2 (SETTO S2 4-7)</t>
  </si>
  <si>
    <t>momento d'inerzia pilastro 1 (14)</t>
  </si>
  <si>
    <t>Step 5: analisi dei carichi sismici</t>
  </si>
  <si>
    <t>G1 (KN/mq)</t>
  </si>
  <si>
    <t>carico permanente di natura strutturale</t>
  </si>
  <si>
    <t>G2</t>
  </si>
  <si>
    <t>sovraccarico permanente</t>
  </si>
  <si>
    <t>Qk</t>
  </si>
  <si>
    <t>sovraccarico accidentale</t>
  </si>
  <si>
    <t>G (KN)</t>
  </si>
  <si>
    <t>carico totale permamente</t>
  </si>
  <si>
    <t>Q (KN)</t>
  </si>
  <si>
    <t>carico totale accidentale</t>
  </si>
  <si>
    <t>y</t>
  </si>
  <si>
    <t>coefficiente di contemporaneità</t>
  </si>
  <si>
    <t>W (KN)</t>
  </si>
  <si>
    <t>Pesi sismici</t>
  </si>
  <si>
    <t>c</t>
  </si>
  <si>
    <t>coefficiente di intensità sismica</t>
  </si>
  <si>
    <t>F (KN)</t>
  </si>
  <si>
    <t>Forza sismica orizzontale</t>
  </si>
  <si>
    <t>Step 6: ripartizione forza sismica lungo X</t>
  </si>
  <si>
    <t>M (KN*m)</t>
  </si>
  <si>
    <t>momento torcente (positivo se antiorario)</t>
  </si>
  <si>
    <t>u_o (m)</t>
  </si>
  <si>
    <t>traslazione orizzontale</t>
  </si>
  <si>
    <t>ϕ</t>
  </si>
  <si>
    <t>rotazione impalcato (positiva se antioraria)</t>
  </si>
  <si>
    <t>Fv1 (KN)</t>
  </si>
  <si>
    <t>Forza sul controvento verticale 1</t>
  </si>
  <si>
    <t>Fv2</t>
  </si>
  <si>
    <t>Forza sul controvento verticale 2</t>
  </si>
  <si>
    <t>Fv3</t>
  </si>
  <si>
    <t>Forza sul controvento verticale 3</t>
  </si>
  <si>
    <t>Fv4</t>
  </si>
  <si>
    <t>Forza sul controvento verticale 4</t>
  </si>
  <si>
    <t>Fv5</t>
  </si>
  <si>
    <t>Forza sul controvento verticale 5</t>
  </si>
  <si>
    <t>Fv6</t>
  </si>
  <si>
    <t>Forza sul controvento verticale 6</t>
  </si>
  <si>
    <t>Fv7</t>
  </si>
  <si>
    <t>Forza sul controvento verticale 7</t>
  </si>
  <si>
    <t>Fo1</t>
  </si>
  <si>
    <t>Forza sul controvento orizzontale 1</t>
  </si>
  <si>
    <t>Fo2</t>
  </si>
  <si>
    <t>Forza sul controvento orizzontale 2</t>
  </si>
  <si>
    <t>Fo3</t>
  </si>
  <si>
    <t>Forza sul controvento orizzontale 3</t>
  </si>
  <si>
    <t>Fo4</t>
  </si>
  <si>
    <t>Forza sul controvento orizzontale 4</t>
  </si>
  <si>
    <t>Fo5</t>
  </si>
  <si>
    <t>Forza sul controvento orizzontale 5</t>
  </si>
  <si>
    <t>Step 7: ripartizione forza sismica lungo Y</t>
  </si>
  <si>
    <t>M (KN*M)</t>
  </si>
  <si>
    <t>momento torcente</t>
  </si>
  <si>
    <t>v_o (KN)</t>
  </si>
  <si>
    <t>traslazione verticale</t>
  </si>
  <si>
    <t>rotazione impalcato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</si>
</sst>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00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0"/>
    </font>
    <font>
      <sz val="10"/>
      <name val="Greek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sz val="12"/>
      <color rgb="FF000000"/>
      <name val="Calibri"/>
      <family val="2"/>
    </font>
    <font>
      <sz val="12"/>
      <color theme="1"/>
      <name val="Arial"/>
      <family val="0"/>
    </font>
    <font>
      <sz val="12"/>
      <color rgb="FF00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3" applyNumberFormat="0" applyAlignment="0" applyProtection="0"/>
    <xf numFmtId="0" fontId="28" fillId="28" borderId="1" applyNumberFormat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2" fillId="2" borderId="16" xfId="0" applyFont="1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/>
    </xf>
    <xf numFmtId="0" fontId="0" fillId="2" borderId="23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2" fontId="40" fillId="0" borderId="17" xfId="0" applyNumberFormat="1" applyFont="1" applyBorder="1" applyAlignment="1">
      <alignment horizontal="center"/>
    </xf>
    <xf numFmtId="2" fontId="40" fillId="0" borderId="14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 horizontal="center"/>
    </xf>
    <xf numFmtId="2" fontId="40" fillId="0" borderId="25" xfId="0" applyNumberFormat="1" applyFont="1" applyBorder="1" applyAlignment="1">
      <alignment horizontal="center"/>
    </xf>
    <xf numFmtId="0" fontId="40" fillId="0" borderId="15" xfId="0" applyFont="1" applyBorder="1" applyAlignment="1">
      <alignment/>
    </xf>
    <xf numFmtId="0" fontId="2" fillId="33" borderId="13" xfId="0" applyFont="1" applyFill="1" applyBorder="1" applyAlignment="1">
      <alignment horizontal="center"/>
    </xf>
    <xf numFmtId="2" fontId="40" fillId="33" borderId="25" xfId="0" applyNumberFormat="1" applyFont="1" applyFill="1" applyBorder="1" applyAlignment="1">
      <alignment horizontal="center"/>
    </xf>
    <xf numFmtId="0" fontId="40" fillId="33" borderId="26" xfId="0" applyFont="1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18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1" fillId="0" borderId="18" xfId="0" applyFont="1" applyBorder="1" applyAlignment="1">
      <alignment/>
    </xf>
    <xf numFmtId="0" fontId="41" fillId="0" borderId="18" xfId="0" applyFont="1" applyBorder="1" applyAlignment="1">
      <alignment horizontal="center"/>
    </xf>
    <xf numFmtId="0" fontId="41" fillId="34" borderId="18" xfId="0" applyFont="1" applyFill="1" applyBorder="1" applyAlignment="1">
      <alignment/>
    </xf>
    <xf numFmtId="0" fontId="41" fillId="34" borderId="18" xfId="0" applyFont="1" applyFill="1" applyBorder="1" applyAlignment="1">
      <alignment horizontal="center"/>
    </xf>
    <xf numFmtId="0" fontId="41" fillId="0" borderId="18" xfId="0" applyFont="1" applyFill="1" applyBorder="1" applyAlignment="1">
      <alignment/>
    </xf>
    <xf numFmtId="0" fontId="41" fillId="0" borderId="18" xfId="0" applyFont="1" applyFill="1" applyBorder="1" applyAlignment="1">
      <alignment horizontal="center"/>
    </xf>
    <xf numFmtId="0" fontId="42" fillId="35" borderId="18" xfId="0" applyFont="1" applyFill="1" applyBorder="1" applyAlignment="1">
      <alignment/>
    </xf>
    <xf numFmtId="0" fontId="42" fillId="35" borderId="27" xfId="0" applyFont="1" applyFill="1" applyBorder="1" applyAlignment="1">
      <alignment horizontal="center"/>
    </xf>
    <xf numFmtId="0" fontId="42" fillId="35" borderId="27" xfId="0" applyFont="1" applyFill="1" applyBorder="1" applyAlignment="1">
      <alignment/>
    </xf>
    <xf numFmtId="0" fontId="42" fillId="0" borderId="15" xfId="0" applyFont="1" applyBorder="1" applyAlignment="1">
      <alignment/>
    </xf>
    <xf numFmtId="0" fontId="42" fillId="0" borderId="28" xfId="0" applyFont="1" applyBorder="1" applyAlignment="1">
      <alignment horizontal="center"/>
    </xf>
    <xf numFmtId="0" fontId="42" fillId="0" borderId="28" xfId="0" applyFont="1" applyBorder="1" applyAlignment="1">
      <alignment/>
    </xf>
    <xf numFmtId="0" fontId="42" fillId="0" borderId="27" xfId="0" applyFont="1" applyFill="1" applyBorder="1" applyAlignment="1">
      <alignment/>
    </xf>
    <xf numFmtId="0" fontId="0" fillId="2" borderId="23" xfId="0" applyFill="1" applyBorder="1" applyAlignment="1">
      <alignment horizontal="center"/>
    </xf>
    <xf numFmtId="2" fontId="0" fillId="2" borderId="23" xfId="0" applyNumberForma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0" fontId="0" fillId="2" borderId="15" xfId="0" applyFill="1" applyBorder="1" applyAlignment="1">
      <alignment/>
    </xf>
    <xf numFmtId="0" fontId="8" fillId="0" borderId="16" xfId="0" applyFont="1" applyBorder="1" applyAlignment="1">
      <alignment horizontal="center"/>
    </xf>
    <xf numFmtId="0" fontId="0" fillId="2" borderId="20" xfId="0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0" fontId="0" fillId="2" borderId="16" xfId="0" applyFill="1" applyBorder="1" applyAlignment="1">
      <alignment/>
    </xf>
    <xf numFmtId="164" fontId="0" fillId="2" borderId="16" xfId="0" applyNumberForma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165" fontId="0" fillId="2" borderId="16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3" fillId="36" borderId="18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36" borderId="16" xfId="0" applyNumberFormat="1" applyFill="1" applyBorder="1" applyAlignment="1">
      <alignment horizontal="center"/>
    </xf>
    <xf numFmtId="0" fontId="2" fillId="37" borderId="29" xfId="0" applyFont="1" applyFill="1" applyBorder="1" applyAlignment="1">
      <alignment horizontal="center" vertical="center"/>
    </xf>
    <xf numFmtId="0" fontId="2" fillId="37" borderId="30" xfId="0" applyFont="1" applyFill="1" applyBorder="1" applyAlignment="1">
      <alignment horizontal="center" vertical="center"/>
    </xf>
    <xf numFmtId="0" fontId="2" fillId="37" borderId="31" xfId="0" applyFont="1" applyFill="1" applyBorder="1" applyAlignment="1">
      <alignment horizontal="center" vertical="center"/>
    </xf>
    <xf numFmtId="0" fontId="2" fillId="37" borderId="32" xfId="0" applyFont="1" applyFill="1" applyBorder="1" applyAlignment="1">
      <alignment horizontal="center" vertical="center"/>
    </xf>
    <xf numFmtId="0" fontId="2" fillId="37" borderId="33" xfId="0" applyFont="1" applyFill="1" applyBorder="1" applyAlignment="1">
      <alignment horizontal="center" vertical="center"/>
    </xf>
    <xf numFmtId="0" fontId="2" fillId="37" borderId="34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1"/>
  <sheetViews>
    <sheetView tabSelected="1" zoomScale="75" zoomScaleNormal="75" workbookViewId="0" topLeftCell="A117">
      <selection activeCell="G136" sqref="G136"/>
    </sheetView>
  </sheetViews>
  <sheetFormatPr defaultColWidth="11.00390625" defaultRowHeight="15.75"/>
  <cols>
    <col min="1" max="1" width="14.00390625" style="0" customWidth="1"/>
    <col min="2" max="2" width="15.00390625" style="0" bestFit="1" customWidth="1"/>
    <col min="3" max="3" width="48.625" style="0" customWidth="1"/>
    <col min="6" max="6" width="17.50390625" style="0" customWidth="1"/>
    <col min="7" max="7" width="38.50390625" style="0" customWidth="1"/>
    <col min="10" max="10" width="5.375" style="0" customWidth="1"/>
    <col min="11" max="11" width="35.875" style="0" customWidth="1"/>
    <col min="15" max="15" width="16.125" style="0" customWidth="1"/>
    <col min="16" max="16" width="19.875" style="0" customWidth="1"/>
    <col min="17" max="17" width="10.875" style="0" customWidth="1"/>
  </cols>
  <sheetData>
    <row r="1" spans="1:7" ht="15">
      <c r="A1" s="72" t="s">
        <v>0</v>
      </c>
      <c r="B1" s="73"/>
      <c r="C1" s="73"/>
      <c r="D1" s="73"/>
      <c r="E1" s="73"/>
      <c r="F1" s="73"/>
      <c r="G1" s="74"/>
    </row>
    <row r="2" spans="1:7" ht="15.75" thickBot="1">
      <c r="A2" s="75"/>
      <c r="B2" s="76"/>
      <c r="C2" s="76"/>
      <c r="D2" s="76"/>
      <c r="E2" s="76"/>
      <c r="F2" s="76"/>
      <c r="G2" s="77"/>
    </row>
    <row r="3" ht="15.75" thickBot="1"/>
    <row r="4" spans="1:7" ht="15.75" thickBot="1">
      <c r="A4" s="1" t="s">
        <v>1</v>
      </c>
      <c r="B4" s="2" t="s">
        <v>2</v>
      </c>
      <c r="C4" s="3" t="s">
        <v>3</v>
      </c>
      <c r="E4" s="1" t="s">
        <v>51</v>
      </c>
      <c r="F4" s="2" t="s">
        <v>55</v>
      </c>
      <c r="G4" s="3" t="s">
        <v>3</v>
      </c>
    </row>
    <row r="5" spans="1:7" ht="15">
      <c r="A5" s="4" t="s">
        <v>4</v>
      </c>
      <c r="B5" s="5">
        <v>31476</v>
      </c>
      <c r="C5" s="6" t="s">
        <v>5</v>
      </c>
      <c r="E5" s="4" t="s">
        <v>21</v>
      </c>
      <c r="F5" s="5">
        <v>31476</v>
      </c>
      <c r="G5" s="6" t="s">
        <v>5</v>
      </c>
    </row>
    <row r="6" spans="1:7" ht="15">
      <c r="A6" s="7" t="s">
        <v>6</v>
      </c>
      <c r="B6" s="8">
        <v>3.2</v>
      </c>
      <c r="C6" s="9" t="s">
        <v>7</v>
      </c>
      <c r="E6" s="7" t="s">
        <v>22</v>
      </c>
      <c r="F6" s="8">
        <v>3.2</v>
      </c>
      <c r="G6" s="9" t="s">
        <v>7</v>
      </c>
    </row>
    <row r="7" spans="1:7" ht="15">
      <c r="A7" s="10" t="s">
        <v>8</v>
      </c>
      <c r="B7" s="11">
        <v>2250000</v>
      </c>
      <c r="C7" s="12" t="s">
        <v>132</v>
      </c>
      <c r="E7" s="10" t="s">
        <v>23</v>
      </c>
      <c r="F7" s="11">
        <v>2500000000</v>
      </c>
      <c r="G7" s="12" t="s">
        <v>120</v>
      </c>
    </row>
    <row r="8" spans="1:7" ht="15">
      <c r="A8" s="10" t="s">
        <v>9</v>
      </c>
      <c r="B8" s="11">
        <v>312500000</v>
      </c>
      <c r="C8" s="12" t="s">
        <v>220</v>
      </c>
      <c r="E8" s="10" t="s">
        <v>9</v>
      </c>
      <c r="F8" s="11">
        <v>0</v>
      </c>
      <c r="G8" s="12" t="s">
        <v>57</v>
      </c>
    </row>
    <row r="9" spans="1:7" ht="15">
      <c r="A9" s="10" t="s">
        <v>10</v>
      </c>
      <c r="B9" s="11">
        <v>0</v>
      </c>
      <c r="C9" s="12" t="s">
        <v>11</v>
      </c>
      <c r="E9" s="10" t="s">
        <v>10</v>
      </c>
      <c r="F9" s="11">
        <v>0</v>
      </c>
      <c r="G9" s="12" t="s">
        <v>58</v>
      </c>
    </row>
    <row r="10" spans="1:7" ht="15">
      <c r="A10" s="10" t="s">
        <v>12</v>
      </c>
      <c r="B10" s="11">
        <v>112500</v>
      </c>
      <c r="C10" s="13" t="s">
        <v>13</v>
      </c>
      <c r="E10" s="14" t="s">
        <v>28</v>
      </c>
      <c r="F10" s="15">
        <f>12*F5*SUM(F7:F9)/F6^3*10^(-5)</f>
        <v>288171386.71874994</v>
      </c>
      <c r="G10" s="20" t="s">
        <v>115</v>
      </c>
    </row>
    <row r="11" spans="1:3" ht="15.75" thickBot="1">
      <c r="A11" s="10" t="s">
        <v>14</v>
      </c>
      <c r="B11" s="11">
        <v>312500</v>
      </c>
      <c r="C11" s="13" t="s">
        <v>15</v>
      </c>
    </row>
    <row r="12" spans="1:7" ht="15.75" thickBot="1">
      <c r="A12" s="14" t="s">
        <v>16</v>
      </c>
      <c r="B12" s="15">
        <f>12*B5*SUM(B7:B11)/B6^3*10^(-5)</f>
        <v>36329766.723632805</v>
      </c>
      <c r="C12" s="16" t="s">
        <v>17</v>
      </c>
      <c r="E12" s="1" t="s">
        <v>53</v>
      </c>
      <c r="F12" s="2" t="s">
        <v>56</v>
      </c>
      <c r="G12" s="3" t="s">
        <v>3</v>
      </c>
    </row>
    <row r="13" spans="1:7" ht="15.75" thickBot="1">
      <c r="A13" s="17" t="s">
        <v>18</v>
      </c>
      <c r="B13" s="18" t="s">
        <v>18</v>
      </c>
      <c r="C13" s="19" t="s">
        <v>18</v>
      </c>
      <c r="E13" s="4" t="s">
        <v>21</v>
      </c>
      <c r="F13" s="5">
        <v>31476</v>
      </c>
      <c r="G13" s="6" t="s">
        <v>5</v>
      </c>
    </row>
    <row r="14" spans="1:7" ht="15.75" thickBot="1">
      <c r="A14" s="1" t="s">
        <v>19</v>
      </c>
      <c r="B14" s="2" t="s">
        <v>20</v>
      </c>
      <c r="C14" s="3" t="s">
        <v>3</v>
      </c>
      <c r="E14" s="7" t="s">
        <v>22</v>
      </c>
      <c r="F14" s="8">
        <v>3.2</v>
      </c>
      <c r="G14" s="9" t="s">
        <v>7</v>
      </c>
    </row>
    <row r="15" spans="1:7" ht="15">
      <c r="A15" s="4" t="s">
        <v>21</v>
      </c>
      <c r="B15" s="5">
        <v>31476</v>
      </c>
      <c r="C15" s="6" t="s">
        <v>5</v>
      </c>
      <c r="E15" s="10" t="s">
        <v>23</v>
      </c>
      <c r="F15" s="11">
        <v>2250000</v>
      </c>
      <c r="G15" s="12" t="s">
        <v>123</v>
      </c>
    </row>
    <row r="16" spans="1:7" ht="15">
      <c r="A16" s="7" t="s">
        <v>22</v>
      </c>
      <c r="B16" s="8">
        <v>3.2</v>
      </c>
      <c r="C16" s="9" t="s">
        <v>7</v>
      </c>
      <c r="E16" s="10" t="s">
        <v>9</v>
      </c>
      <c r="F16" s="11">
        <v>312500</v>
      </c>
      <c r="G16" s="12" t="s">
        <v>24</v>
      </c>
    </row>
    <row r="17" spans="1:7" ht="15">
      <c r="A17" s="10" t="s">
        <v>23</v>
      </c>
      <c r="B17" s="11">
        <v>2250000</v>
      </c>
      <c r="C17" s="12" t="s">
        <v>133</v>
      </c>
      <c r="E17" s="10" t="s">
        <v>10</v>
      </c>
      <c r="F17" s="11">
        <v>312500</v>
      </c>
      <c r="G17" s="12" t="s">
        <v>59</v>
      </c>
    </row>
    <row r="18" spans="1:7" ht="15">
      <c r="A18" s="10" t="s">
        <v>9</v>
      </c>
      <c r="B18" s="11">
        <v>112500</v>
      </c>
      <c r="C18" s="12" t="s">
        <v>24</v>
      </c>
      <c r="E18" s="14" t="s">
        <v>28</v>
      </c>
      <c r="F18" s="15">
        <f>12*F13*SUM(F15:F17)/F14^3*10^(-5)</f>
        <v>331397.09472656244</v>
      </c>
      <c r="G18" s="20" t="s">
        <v>116</v>
      </c>
    </row>
    <row r="19" spans="1:3" ht="15.75" thickBot="1">
      <c r="A19" s="10" t="s">
        <v>10</v>
      </c>
      <c r="B19" s="11">
        <v>112500</v>
      </c>
      <c r="C19" s="12" t="s">
        <v>25</v>
      </c>
    </row>
    <row r="20" spans="1:7" ht="15.75" thickBot="1">
      <c r="A20" s="10" t="s">
        <v>12</v>
      </c>
      <c r="B20" s="11">
        <v>112500</v>
      </c>
      <c r="C20" s="13" t="s">
        <v>26</v>
      </c>
      <c r="E20" s="1" t="s">
        <v>54</v>
      </c>
      <c r="F20" s="27" t="s">
        <v>60</v>
      </c>
      <c r="G20" s="28" t="s">
        <v>3</v>
      </c>
    </row>
    <row r="21" spans="1:7" ht="15">
      <c r="A21" s="10" t="s">
        <v>14</v>
      </c>
      <c r="B21" s="11">
        <v>312500</v>
      </c>
      <c r="C21" s="13" t="s">
        <v>27</v>
      </c>
      <c r="E21" s="29" t="s">
        <v>21</v>
      </c>
      <c r="F21" s="30">
        <v>31476</v>
      </c>
      <c r="G21" s="31" t="s">
        <v>5</v>
      </c>
    </row>
    <row r="22" spans="1:7" ht="15">
      <c r="A22" s="14" t="s">
        <v>28</v>
      </c>
      <c r="B22" s="15">
        <f>12*B15*SUM(B17:B21)/B16^3*10^(-5)</f>
        <v>334278.80859374994</v>
      </c>
      <c r="C22" s="20" t="s">
        <v>29</v>
      </c>
      <c r="E22" s="29" t="s">
        <v>22</v>
      </c>
      <c r="F22" s="30">
        <v>3.2</v>
      </c>
      <c r="G22" s="31" t="s">
        <v>7</v>
      </c>
    </row>
    <row r="23" spans="1:7" ht="15.75" thickBot="1">
      <c r="A23" s="21" t="s">
        <v>18</v>
      </c>
      <c r="B23" s="22"/>
      <c r="C23" s="23"/>
      <c r="E23" s="29" t="s">
        <v>23</v>
      </c>
      <c r="F23" s="30">
        <v>2250000</v>
      </c>
      <c r="G23" s="31" t="s">
        <v>122</v>
      </c>
    </row>
    <row r="24" spans="1:7" ht="15.75" thickBot="1">
      <c r="A24" s="1" t="s">
        <v>30</v>
      </c>
      <c r="B24" s="2" t="s">
        <v>31</v>
      </c>
      <c r="C24" s="3" t="s">
        <v>3</v>
      </c>
      <c r="E24" s="29" t="s">
        <v>9</v>
      </c>
      <c r="F24" s="30">
        <v>312500</v>
      </c>
      <c r="G24" s="31" t="s">
        <v>61</v>
      </c>
    </row>
    <row r="25" spans="1:7" ht="15">
      <c r="A25" s="4" t="s">
        <v>21</v>
      </c>
      <c r="B25" s="5">
        <v>31476</v>
      </c>
      <c r="C25" s="6" t="s">
        <v>5</v>
      </c>
      <c r="E25" s="29" t="s">
        <v>10</v>
      </c>
      <c r="F25" s="30">
        <v>312500</v>
      </c>
      <c r="G25" s="31" t="s">
        <v>33</v>
      </c>
    </row>
    <row r="26" spans="1:7" ht="15">
      <c r="A26" s="7" t="s">
        <v>22</v>
      </c>
      <c r="B26" s="8">
        <v>3.2</v>
      </c>
      <c r="C26" s="9" t="s">
        <v>7</v>
      </c>
      <c r="E26" s="29" t="s">
        <v>12</v>
      </c>
      <c r="F26" s="30">
        <v>112500</v>
      </c>
      <c r="G26" s="31" t="s">
        <v>62</v>
      </c>
    </row>
    <row r="27" spans="1:7" ht="15">
      <c r="A27" s="10" t="s">
        <v>23</v>
      </c>
      <c r="B27" s="11">
        <v>2250000</v>
      </c>
      <c r="C27" s="12" t="s">
        <v>134</v>
      </c>
      <c r="E27" s="29" t="s">
        <v>14</v>
      </c>
      <c r="F27" s="30">
        <v>2500000000</v>
      </c>
      <c r="G27" s="31" t="s">
        <v>121</v>
      </c>
    </row>
    <row r="28" spans="1:7" ht="15">
      <c r="A28" s="10" t="s">
        <v>9</v>
      </c>
      <c r="B28" s="11">
        <v>112500</v>
      </c>
      <c r="C28" s="12" t="s">
        <v>32</v>
      </c>
      <c r="E28" s="29" t="s">
        <v>65</v>
      </c>
      <c r="F28" s="30">
        <v>0</v>
      </c>
      <c r="G28" s="31" t="s">
        <v>63</v>
      </c>
    </row>
    <row r="29" spans="1:7" ht="15">
      <c r="A29" s="10" t="s">
        <v>10</v>
      </c>
      <c r="B29" s="11">
        <v>112500</v>
      </c>
      <c r="C29" s="12" t="s">
        <v>33</v>
      </c>
      <c r="E29" s="29" t="s">
        <v>66</v>
      </c>
      <c r="F29" s="30">
        <v>0</v>
      </c>
      <c r="G29" s="31" t="s">
        <v>64</v>
      </c>
    </row>
    <row r="30" spans="1:7" ht="15">
      <c r="A30" s="10" t="s">
        <v>12</v>
      </c>
      <c r="B30" s="11">
        <v>112500</v>
      </c>
      <c r="C30" s="12" t="s">
        <v>34</v>
      </c>
      <c r="E30" s="32" t="s">
        <v>28</v>
      </c>
      <c r="F30" s="33">
        <f>12*F21*SUM(F23:F29)/F22^3*10^(-5)</f>
        <v>288515751.52587885</v>
      </c>
      <c r="G30" s="34" t="s">
        <v>117</v>
      </c>
    </row>
    <row r="31" spans="1:3" ht="15.75" thickBot="1">
      <c r="A31" s="10" t="s">
        <v>14</v>
      </c>
      <c r="B31" s="11">
        <v>2250000</v>
      </c>
      <c r="C31" s="12" t="s">
        <v>135</v>
      </c>
    </row>
    <row r="32" spans="1:7" ht="15.75" thickBot="1">
      <c r="A32" s="14" t="s">
        <v>28</v>
      </c>
      <c r="B32" s="15">
        <f>12*B25*SUM(B27:B31)/B26^3*10^(-5)</f>
        <v>557611.6333007811</v>
      </c>
      <c r="C32" s="20" t="s">
        <v>35</v>
      </c>
      <c r="E32" s="1" t="s">
        <v>67</v>
      </c>
      <c r="F32" s="27" t="s">
        <v>68</v>
      </c>
      <c r="G32" s="28" t="s">
        <v>3</v>
      </c>
    </row>
    <row r="33" spans="1:7" ht="15.75" thickBot="1">
      <c r="A33" s="24" t="s">
        <v>18</v>
      </c>
      <c r="B33" s="22" t="s">
        <v>18</v>
      </c>
      <c r="C33" s="23" t="s">
        <v>18</v>
      </c>
      <c r="E33" s="29" t="s">
        <v>21</v>
      </c>
      <c r="F33" s="30">
        <v>31476</v>
      </c>
      <c r="G33" s="31" t="s">
        <v>5</v>
      </c>
    </row>
    <row r="34" spans="1:7" ht="15.75" thickBot="1">
      <c r="A34" s="1" t="s">
        <v>36</v>
      </c>
      <c r="B34" s="2" t="s">
        <v>39</v>
      </c>
      <c r="C34" s="3" t="s">
        <v>3</v>
      </c>
      <c r="E34" s="29" t="s">
        <v>22</v>
      </c>
      <c r="F34" s="30">
        <v>3.2</v>
      </c>
      <c r="G34" s="31" t="s">
        <v>7</v>
      </c>
    </row>
    <row r="35" spans="1:7" ht="15">
      <c r="A35" s="4" t="s">
        <v>21</v>
      </c>
      <c r="B35" s="5">
        <v>31476</v>
      </c>
      <c r="C35" s="6" t="s">
        <v>5</v>
      </c>
      <c r="E35" s="29" t="s">
        <v>23</v>
      </c>
      <c r="F35" s="30">
        <v>312500</v>
      </c>
      <c r="G35" s="31" t="s">
        <v>221</v>
      </c>
    </row>
    <row r="36" spans="1:7" ht="15">
      <c r="A36" s="7" t="s">
        <v>22</v>
      </c>
      <c r="B36" s="8">
        <v>3.2</v>
      </c>
      <c r="C36" s="9" t="s">
        <v>7</v>
      </c>
      <c r="E36" s="29" t="s">
        <v>9</v>
      </c>
      <c r="F36" s="30">
        <v>312500</v>
      </c>
      <c r="G36" s="31" t="s">
        <v>69</v>
      </c>
    </row>
    <row r="37" spans="1:7" ht="15">
      <c r="A37" s="10" t="s">
        <v>23</v>
      </c>
      <c r="B37" s="11">
        <v>312500</v>
      </c>
      <c r="C37" s="12" t="s">
        <v>40</v>
      </c>
      <c r="E37" s="29" t="s">
        <v>10</v>
      </c>
      <c r="F37" s="30">
        <v>312500</v>
      </c>
      <c r="G37" s="31" t="s">
        <v>70</v>
      </c>
    </row>
    <row r="38" spans="1:7" ht="15">
      <c r="A38" s="10" t="s">
        <v>9</v>
      </c>
      <c r="B38" s="11">
        <v>112500</v>
      </c>
      <c r="C38" s="12" t="s">
        <v>41</v>
      </c>
      <c r="E38" s="29" t="s">
        <v>12</v>
      </c>
      <c r="F38" s="30">
        <v>312500</v>
      </c>
      <c r="G38" s="31" t="s">
        <v>71</v>
      </c>
    </row>
    <row r="39" spans="1:7" ht="15">
      <c r="A39" s="10" t="s">
        <v>10</v>
      </c>
      <c r="B39" s="11">
        <v>2250000</v>
      </c>
      <c r="C39" s="12" t="s">
        <v>42</v>
      </c>
      <c r="E39" s="29" t="s">
        <v>14</v>
      </c>
      <c r="F39" s="30">
        <v>312500</v>
      </c>
      <c r="G39" s="31" t="s">
        <v>72</v>
      </c>
    </row>
    <row r="40" spans="1:7" ht="15">
      <c r="A40" s="14" t="s">
        <v>28</v>
      </c>
      <c r="B40" s="15">
        <f>12*B35*SUM(B37:B39)/B36^3*10^(-5)</f>
        <v>308343.38378906244</v>
      </c>
      <c r="C40" s="20" t="s">
        <v>37</v>
      </c>
      <c r="E40" s="29" t="s">
        <v>65</v>
      </c>
      <c r="F40" s="30">
        <v>312500</v>
      </c>
      <c r="G40" s="31" t="s">
        <v>73</v>
      </c>
    </row>
    <row r="41" spans="5:7" ht="15.75" thickBot="1">
      <c r="E41" s="29" t="s">
        <v>66</v>
      </c>
      <c r="F41" s="30">
        <v>1125000</v>
      </c>
      <c r="G41" s="31" t="s">
        <v>124</v>
      </c>
    </row>
    <row r="42" spans="1:7" ht="15.75" thickBot="1">
      <c r="A42" s="1" t="s">
        <v>38</v>
      </c>
      <c r="B42" s="2" t="s">
        <v>43</v>
      </c>
      <c r="C42" s="3" t="s">
        <v>3</v>
      </c>
      <c r="E42" s="32" t="s">
        <v>28</v>
      </c>
      <c r="F42" s="33">
        <f>12*F33*SUM(F35:F41)/F34^3*10^(-5)</f>
        <v>345805.66406249994</v>
      </c>
      <c r="G42" s="34" t="s">
        <v>118</v>
      </c>
    </row>
    <row r="43" spans="1:3" ht="15.75" thickBot="1">
      <c r="A43" s="4" t="s">
        <v>21</v>
      </c>
      <c r="B43" s="5">
        <v>31476</v>
      </c>
      <c r="C43" s="6" t="s">
        <v>5</v>
      </c>
    </row>
    <row r="44" spans="1:7" ht="15.75" thickBot="1">
      <c r="A44" s="7" t="s">
        <v>22</v>
      </c>
      <c r="B44" s="8">
        <v>3.2</v>
      </c>
      <c r="C44" s="9" t="s">
        <v>7</v>
      </c>
      <c r="E44" s="1" t="s">
        <v>75</v>
      </c>
      <c r="F44" s="27" t="s">
        <v>74</v>
      </c>
      <c r="G44" s="28" t="s">
        <v>3</v>
      </c>
    </row>
    <row r="45" spans="1:7" ht="15">
      <c r="A45" s="10" t="s">
        <v>23</v>
      </c>
      <c r="B45" s="11">
        <v>2250000</v>
      </c>
      <c r="C45" s="12" t="s">
        <v>137</v>
      </c>
      <c r="E45" s="29" t="s">
        <v>21</v>
      </c>
      <c r="F45" s="30">
        <v>31476</v>
      </c>
      <c r="G45" s="31" t="s">
        <v>5</v>
      </c>
    </row>
    <row r="46" spans="1:7" ht="15">
      <c r="A46" s="10" t="s">
        <v>9</v>
      </c>
      <c r="B46" s="11">
        <v>112500</v>
      </c>
      <c r="C46" s="12" t="s">
        <v>136</v>
      </c>
      <c r="E46" s="29" t="s">
        <v>22</v>
      </c>
      <c r="F46" s="30">
        <v>3.2</v>
      </c>
      <c r="G46" s="31" t="s">
        <v>7</v>
      </c>
    </row>
    <row r="47" spans="1:7" ht="15">
      <c r="A47" s="10" t="s">
        <v>10</v>
      </c>
      <c r="B47" s="11">
        <v>2250000</v>
      </c>
      <c r="C47" s="12" t="s">
        <v>138</v>
      </c>
      <c r="E47" s="29" t="s">
        <v>23</v>
      </c>
      <c r="F47" s="30">
        <v>112500</v>
      </c>
      <c r="G47" s="31" t="s">
        <v>125</v>
      </c>
    </row>
    <row r="48" spans="1:7" ht="15">
      <c r="A48" s="14" t="s">
        <v>28</v>
      </c>
      <c r="B48" s="15">
        <f>12*B43*SUM(B45:B47)/B44^3*10^(-5)</f>
        <v>531676.2084960936</v>
      </c>
      <c r="C48" s="20" t="s">
        <v>52</v>
      </c>
      <c r="E48" s="29" t="s">
        <v>9</v>
      </c>
      <c r="F48" s="30">
        <v>112500</v>
      </c>
      <c r="G48" s="31" t="s">
        <v>126</v>
      </c>
    </row>
    <row r="49" spans="5:7" ht="15.75" thickBot="1">
      <c r="E49" s="29" t="s">
        <v>10</v>
      </c>
      <c r="F49" s="30">
        <v>2500000000</v>
      </c>
      <c r="G49" s="31" t="s">
        <v>131</v>
      </c>
    </row>
    <row r="50" spans="1:7" ht="15.75" thickBot="1">
      <c r="A50" s="1" t="s">
        <v>44</v>
      </c>
      <c r="B50" s="2" t="s">
        <v>45</v>
      </c>
      <c r="C50" s="3" t="s">
        <v>3</v>
      </c>
      <c r="E50" s="29" t="s">
        <v>12</v>
      </c>
      <c r="F50" s="30">
        <v>0</v>
      </c>
      <c r="G50" s="31" t="s">
        <v>127</v>
      </c>
    </row>
    <row r="51" spans="1:7" ht="15">
      <c r="A51" s="4" t="s">
        <v>21</v>
      </c>
      <c r="B51" s="5">
        <v>31476</v>
      </c>
      <c r="C51" s="6" t="s">
        <v>5</v>
      </c>
      <c r="E51" s="29" t="s">
        <v>14</v>
      </c>
      <c r="F51" s="30">
        <v>0</v>
      </c>
      <c r="G51" s="31" t="s">
        <v>128</v>
      </c>
    </row>
    <row r="52" spans="1:7" ht="15">
      <c r="A52" s="7" t="s">
        <v>22</v>
      </c>
      <c r="B52" s="8">
        <v>3.2</v>
      </c>
      <c r="C52" s="9" t="s">
        <v>7</v>
      </c>
      <c r="E52" s="29" t="s">
        <v>65</v>
      </c>
      <c r="F52" s="30">
        <v>112500</v>
      </c>
      <c r="G52" s="31" t="s">
        <v>129</v>
      </c>
    </row>
    <row r="53" spans="1:7" ht="15">
      <c r="A53" s="10" t="s">
        <v>23</v>
      </c>
      <c r="B53" s="11">
        <v>2250000</v>
      </c>
      <c r="C53" s="12" t="s">
        <v>139</v>
      </c>
      <c r="E53" s="29" t="s">
        <v>66</v>
      </c>
      <c r="F53" s="30">
        <v>112500</v>
      </c>
      <c r="G53" s="31" t="s">
        <v>130</v>
      </c>
    </row>
    <row r="54" spans="1:7" ht="15">
      <c r="A54" s="10" t="s">
        <v>9</v>
      </c>
      <c r="B54" s="11">
        <v>112500</v>
      </c>
      <c r="C54" s="12" t="s">
        <v>48</v>
      </c>
      <c r="E54" s="32" t="s">
        <v>28</v>
      </c>
      <c r="F54" s="33">
        <f>12*F45*SUM(F47:F53)/F46^3*10^(-5)</f>
        <v>288223257.5683593</v>
      </c>
      <c r="G54" s="34" t="s">
        <v>119</v>
      </c>
    </row>
    <row r="55" spans="1:3" ht="15">
      <c r="A55" s="10" t="s">
        <v>10</v>
      </c>
      <c r="B55" s="11">
        <v>312500</v>
      </c>
      <c r="C55" s="12" t="s">
        <v>49</v>
      </c>
    </row>
    <row r="56" spans="1:3" ht="15">
      <c r="A56" s="14" t="s">
        <v>28</v>
      </c>
      <c r="B56" s="15">
        <f>12*B51*SUM(B53:B55)/B52^3*10^(-5)</f>
        <v>308343.38378906244</v>
      </c>
      <c r="C56" s="20" t="s">
        <v>113</v>
      </c>
    </row>
    <row r="57" ht="15.75" thickBot="1"/>
    <row r="58" spans="1:3" ht="15.75" thickBot="1">
      <c r="A58" s="1" t="s">
        <v>46</v>
      </c>
      <c r="B58" s="2" t="s">
        <v>47</v>
      </c>
      <c r="C58" s="3" t="s">
        <v>3</v>
      </c>
    </row>
    <row r="59" spans="1:3" ht="15">
      <c r="A59" s="4" t="s">
        <v>21</v>
      </c>
      <c r="B59" s="5">
        <v>31476</v>
      </c>
      <c r="C59" s="6" t="s">
        <v>5</v>
      </c>
    </row>
    <row r="60" spans="1:3" ht="15">
      <c r="A60" s="7" t="s">
        <v>22</v>
      </c>
      <c r="B60" s="8">
        <v>3.2</v>
      </c>
      <c r="C60" s="9" t="s">
        <v>7</v>
      </c>
    </row>
    <row r="61" spans="1:3" ht="15">
      <c r="A61" s="10" t="s">
        <v>23</v>
      </c>
      <c r="B61" s="25">
        <v>2250000</v>
      </c>
      <c r="C61" s="12" t="s">
        <v>140</v>
      </c>
    </row>
    <row r="62" spans="1:3" ht="15">
      <c r="A62" s="10" t="s">
        <v>9</v>
      </c>
      <c r="B62" s="26">
        <v>312500000</v>
      </c>
      <c r="C62" s="12" t="s">
        <v>141</v>
      </c>
    </row>
    <row r="63" spans="1:3" ht="15">
      <c r="A63" s="10" t="s">
        <v>10</v>
      </c>
      <c r="B63" s="26">
        <v>0</v>
      </c>
      <c r="C63" s="12" t="s">
        <v>50</v>
      </c>
    </row>
    <row r="64" spans="1:3" ht="15">
      <c r="A64" s="14" t="s">
        <v>28</v>
      </c>
      <c r="B64" s="15">
        <f>12*B59*SUM(B61:B63)/B60^3*10^(-5)</f>
        <v>36280777.58789062</v>
      </c>
      <c r="C64" s="20" t="s">
        <v>114</v>
      </c>
    </row>
    <row r="65" ht="15.75" thickBot="1"/>
    <row r="66" spans="1:7" ht="15">
      <c r="A66" s="72" t="s">
        <v>76</v>
      </c>
      <c r="B66" s="73"/>
      <c r="C66" s="74"/>
      <c r="E66" s="72" t="s">
        <v>222</v>
      </c>
      <c r="F66" s="73"/>
      <c r="G66" s="74"/>
    </row>
    <row r="67" spans="1:7" ht="15.75" thickBot="1">
      <c r="A67" s="75"/>
      <c r="B67" s="76"/>
      <c r="C67" s="77"/>
      <c r="E67" s="75"/>
      <c r="F67" s="76"/>
      <c r="G67" s="77"/>
    </row>
    <row r="69" spans="1:7" ht="15">
      <c r="A69" s="35" t="s">
        <v>77</v>
      </c>
      <c r="B69" s="15">
        <f>B12</f>
        <v>36329766.723632805</v>
      </c>
      <c r="C69" s="36" t="s">
        <v>78</v>
      </c>
      <c r="E69" s="7" t="s">
        <v>223</v>
      </c>
      <c r="F69" s="8">
        <v>4.21</v>
      </c>
      <c r="G69" s="9" t="s">
        <v>224</v>
      </c>
    </row>
    <row r="70" spans="1:7" ht="15">
      <c r="A70" s="35" t="s">
        <v>79</v>
      </c>
      <c r="B70" s="15">
        <f>B22</f>
        <v>334278.80859374994</v>
      </c>
      <c r="C70" s="36" t="s">
        <v>80</v>
      </c>
      <c r="E70" s="7" t="s">
        <v>225</v>
      </c>
      <c r="F70" s="8">
        <v>2.8</v>
      </c>
      <c r="G70" s="9" t="s">
        <v>226</v>
      </c>
    </row>
    <row r="71" spans="1:7" ht="15">
      <c r="A71" s="35" t="s">
        <v>81</v>
      </c>
      <c r="B71" s="15">
        <f>B32</f>
        <v>557611.6333007811</v>
      </c>
      <c r="C71" s="36" t="s">
        <v>82</v>
      </c>
      <c r="E71" s="7" t="s">
        <v>227</v>
      </c>
      <c r="F71" s="8">
        <v>0.5</v>
      </c>
      <c r="G71" s="9" t="s">
        <v>228</v>
      </c>
    </row>
    <row r="72" spans="1:7" ht="15">
      <c r="A72" s="35" t="s">
        <v>83</v>
      </c>
      <c r="B72" s="15">
        <f>B40</f>
        <v>308343.38378906244</v>
      </c>
      <c r="C72" s="36" t="s">
        <v>84</v>
      </c>
      <c r="E72" s="35" t="s">
        <v>229</v>
      </c>
      <c r="F72" s="15">
        <f>(F69+F70)*400</f>
        <v>2804</v>
      </c>
      <c r="G72" s="36" t="s">
        <v>230</v>
      </c>
    </row>
    <row r="73" spans="1:7" ht="15">
      <c r="A73" s="35" t="s">
        <v>96</v>
      </c>
      <c r="B73" s="15">
        <f>B48</f>
        <v>531676.2084960936</v>
      </c>
      <c r="C73" s="36" t="s">
        <v>98</v>
      </c>
      <c r="E73" s="35" t="s">
        <v>231</v>
      </c>
      <c r="F73" s="15">
        <f>F71*400</f>
        <v>200</v>
      </c>
      <c r="G73" s="36" t="s">
        <v>232</v>
      </c>
    </row>
    <row r="74" spans="1:7" ht="15">
      <c r="A74" s="35" t="s">
        <v>97</v>
      </c>
      <c r="B74" s="15">
        <f>B56</f>
        <v>308343.38378906244</v>
      </c>
      <c r="C74" s="36" t="s">
        <v>99</v>
      </c>
      <c r="E74" s="57" t="s">
        <v>233</v>
      </c>
      <c r="F74" s="8">
        <v>0.3</v>
      </c>
      <c r="G74" s="9" t="s">
        <v>234</v>
      </c>
    </row>
    <row r="75" spans="1:7" ht="15">
      <c r="A75" s="35" t="s">
        <v>112</v>
      </c>
      <c r="B75" s="15">
        <f>B64</f>
        <v>36280777.58789062</v>
      </c>
      <c r="C75" s="36" t="s">
        <v>99</v>
      </c>
      <c r="E75" s="35" t="s">
        <v>235</v>
      </c>
      <c r="F75" s="15">
        <f>F72+F73*F74</f>
        <v>2864</v>
      </c>
      <c r="G75" s="36" t="s">
        <v>236</v>
      </c>
    </row>
    <row r="76" spans="1:7" ht="15">
      <c r="A76" s="10" t="s">
        <v>85</v>
      </c>
      <c r="B76" s="11">
        <v>5</v>
      </c>
      <c r="C76" s="12" t="s">
        <v>86</v>
      </c>
      <c r="E76" s="7" t="s">
        <v>237</v>
      </c>
      <c r="F76" s="8">
        <v>0.15</v>
      </c>
      <c r="G76" s="9" t="s">
        <v>238</v>
      </c>
    </row>
    <row r="77" spans="1:7" ht="15">
      <c r="A77" s="10" t="s">
        <v>104</v>
      </c>
      <c r="B77" s="11">
        <v>10</v>
      </c>
      <c r="C77" s="12" t="s">
        <v>86</v>
      </c>
      <c r="E77" s="58" t="s">
        <v>239</v>
      </c>
      <c r="F77" s="59">
        <f>F75*F76</f>
        <v>429.59999999999997</v>
      </c>
      <c r="G77" s="36" t="s">
        <v>240</v>
      </c>
    </row>
    <row r="78" spans="1:3" ht="15.75" thickBot="1">
      <c r="A78" s="10" t="s">
        <v>105</v>
      </c>
      <c r="B78" s="11">
        <v>15</v>
      </c>
      <c r="C78" s="12" t="s">
        <v>86</v>
      </c>
    </row>
    <row r="79" spans="1:7" ht="15">
      <c r="A79" s="10" t="s">
        <v>106</v>
      </c>
      <c r="B79" s="11">
        <v>20</v>
      </c>
      <c r="C79" s="12" t="s">
        <v>86</v>
      </c>
      <c r="E79" s="72" t="s">
        <v>241</v>
      </c>
      <c r="F79" s="73"/>
      <c r="G79" s="74"/>
    </row>
    <row r="80" spans="1:7" ht="15.75" thickBot="1">
      <c r="A80" s="10" t="s">
        <v>107</v>
      </c>
      <c r="B80" s="11">
        <v>25</v>
      </c>
      <c r="C80" s="12" t="s">
        <v>86</v>
      </c>
      <c r="E80" s="75"/>
      <c r="F80" s="76"/>
      <c r="G80" s="77"/>
    </row>
    <row r="81" spans="1:13" ht="15">
      <c r="A81" s="10" t="s">
        <v>108</v>
      </c>
      <c r="B81" s="11">
        <v>30</v>
      </c>
      <c r="C81" s="12" t="s">
        <v>86</v>
      </c>
      <c r="F81" s="78"/>
      <c r="G81" s="78"/>
      <c r="H81" s="23"/>
      <c r="I81" s="23"/>
      <c r="J81" s="23"/>
      <c r="K81" s="37"/>
      <c r="L81" s="37"/>
      <c r="M81" s="37"/>
    </row>
    <row r="82" spans="1:7" ht="15">
      <c r="A82" s="35" t="s">
        <v>87</v>
      </c>
      <c r="B82" s="15">
        <f>F10</f>
        <v>288171386.71874994</v>
      </c>
      <c r="C82" s="36" t="s">
        <v>88</v>
      </c>
      <c r="E82" s="60" t="s">
        <v>242</v>
      </c>
      <c r="F82" s="61">
        <f>F77*(B147-B139)</f>
        <v>-1073.7068040516356</v>
      </c>
      <c r="G82" s="62" t="s">
        <v>243</v>
      </c>
    </row>
    <row r="83" spans="1:7" ht="15">
      <c r="A83" s="35" t="s">
        <v>89</v>
      </c>
      <c r="B83" s="15">
        <f>F18</f>
        <v>331397.09472656244</v>
      </c>
      <c r="C83" s="36" t="s">
        <v>90</v>
      </c>
      <c r="E83" s="60" t="s">
        <v>244</v>
      </c>
      <c r="F83" s="63">
        <f>F77/B144</f>
        <v>4.963102529528399E-07</v>
      </c>
      <c r="G83" s="62" t="s">
        <v>245</v>
      </c>
    </row>
    <row r="84" spans="1:7" ht="15">
      <c r="A84" s="35" t="s">
        <v>91</v>
      </c>
      <c r="B84" s="15">
        <f>F30</f>
        <v>288515751.52587885</v>
      </c>
      <c r="C84" s="36" t="s">
        <v>92</v>
      </c>
      <c r="E84" s="64" t="s">
        <v>246</v>
      </c>
      <c r="F84" s="65">
        <f>F82/B161</f>
        <v>-1.4492856407163229E-08</v>
      </c>
      <c r="G84" s="62" t="s">
        <v>247</v>
      </c>
    </row>
    <row r="85" spans="1:7" ht="15">
      <c r="A85" s="35" t="s">
        <v>100</v>
      </c>
      <c r="B85" s="15">
        <f>F42</f>
        <v>345805.66406249994</v>
      </c>
      <c r="C85" s="36" t="s">
        <v>102</v>
      </c>
      <c r="E85" s="60" t="s">
        <v>248</v>
      </c>
      <c r="F85" s="61">
        <f>B69*B149*F84</f>
        <v>7.889904591795503</v>
      </c>
      <c r="G85" s="62" t="s">
        <v>249</v>
      </c>
    </row>
    <row r="86" spans="1:7" ht="15">
      <c r="A86" s="35" t="s">
        <v>101</v>
      </c>
      <c r="B86" s="15">
        <f>F54</f>
        <v>288223257.5683593</v>
      </c>
      <c r="C86" s="36" t="s">
        <v>103</v>
      </c>
      <c r="E86" s="60" t="s">
        <v>250</v>
      </c>
      <c r="F86" s="61">
        <f>B70*B150*F84</f>
        <v>0.048373611409383434</v>
      </c>
      <c r="G86" s="62" t="s">
        <v>251</v>
      </c>
    </row>
    <row r="87" spans="1:7" ht="15">
      <c r="A87" s="7" t="s">
        <v>93</v>
      </c>
      <c r="B87" s="8">
        <v>5</v>
      </c>
      <c r="C87" s="9" t="s">
        <v>94</v>
      </c>
      <c r="E87" s="60" t="s">
        <v>252</v>
      </c>
      <c r="F87" s="61">
        <f>B71*B151*F84</f>
        <v>0.0402852613355892</v>
      </c>
      <c r="G87" s="62" t="s">
        <v>253</v>
      </c>
    </row>
    <row r="88" spans="1:7" ht="15">
      <c r="A88" s="7" t="s">
        <v>95</v>
      </c>
      <c r="B88" s="8">
        <v>10</v>
      </c>
      <c r="C88" s="9" t="s">
        <v>94</v>
      </c>
      <c r="E88" s="60" t="s">
        <v>254</v>
      </c>
      <c r="F88" s="61">
        <f>B72*B152*F84</f>
        <v>-6.727746729542507E-05</v>
      </c>
      <c r="G88" s="62" t="s">
        <v>255</v>
      </c>
    </row>
    <row r="89" spans="1:7" ht="15">
      <c r="A89" s="7" t="s">
        <v>109</v>
      </c>
      <c r="B89" s="8">
        <v>15</v>
      </c>
      <c r="C89" s="9" t="s">
        <v>94</v>
      </c>
      <c r="E89" s="60" t="s">
        <v>256</v>
      </c>
      <c r="F89" s="61">
        <f>B73*B153*F84</f>
        <v>-0.03864354119817568</v>
      </c>
      <c r="G89" s="62" t="s">
        <v>257</v>
      </c>
    </row>
    <row r="90" spans="1:7" ht="15">
      <c r="A90" s="7" t="s">
        <v>110</v>
      </c>
      <c r="B90" s="8">
        <v>20</v>
      </c>
      <c r="C90" s="9" t="s">
        <v>94</v>
      </c>
      <c r="E90" s="60" t="s">
        <v>258</v>
      </c>
      <c r="F90" s="61">
        <f>B74*B154*F84</f>
        <v>-0.04475504132083247</v>
      </c>
      <c r="G90" s="62" t="s">
        <v>259</v>
      </c>
    </row>
    <row r="91" spans="5:7" ht="15.75" thickBot="1">
      <c r="E91" s="60" t="s">
        <v>260</v>
      </c>
      <c r="F91" s="61">
        <f>B75*B155*F84</f>
        <v>-7.895097604554172</v>
      </c>
      <c r="G91" s="62" t="s">
        <v>261</v>
      </c>
    </row>
    <row r="92" spans="1:7" ht="15">
      <c r="A92" s="72" t="s">
        <v>111</v>
      </c>
      <c r="B92" s="73"/>
      <c r="C92" s="74"/>
      <c r="E92" s="60" t="s">
        <v>262</v>
      </c>
      <c r="F92" s="61">
        <f>B82*(F83+B156*F84)</f>
        <v>184.78952947210655</v>
      </c>
      <c r="G92" s="62" t="s">
        <v>263</v>
      </c>
    </row>
    <row r="93" spans="1:7" ht="15.75" thickBot="1">
      <c r="A93" s="75"/>
      <c r="B93" s="76"/>
      <c r="C93" s="77"/>
      <c r="E93" s="53" t="s">
        <v>264</v>
      </c>
      <c r="F93" s="61">
        <f>B83*(F83+B157*F84)</f>
        <v>0.18849350635480686</v>
      </c>
      <c r="G93" s="62" t="s">
        <v>265</v>
      </c>
    </row>
    <row r="94" spans="5:7" ht="15">
      <c r="E94" s="53" t="s">
        <v>266</v>
      </c>
      <c r="F94" s="61">
        <f>B84*(F83+B158*F84)</f>
        <v>143.19617937913225</v>
      </c>
      <c r="G94" s="62" t="s">
        <v>267</v>
      </c>
    </row>
    <row r="95" spans="1:7" ht="15">
      <c r="A95" s="38" t="s">
        <v>143</v>
      </c>
      <c r="B95" s="39">
        <v>24000</v>
      </c>
      <c r="C95" s="38" t="s">
        <v>142</v>
      </c>
      <c r="E95" s="53" t="s">
        <v>268</v>
      </c>
      <c r="F95" s="61">
        <f>B85*(F83+B159*F84)</f>
        <v>0.14657175785590482</v>
      </c>
      <c r="G95" s="62" t="s">
        <v>269</v>
      </c>
    </row>
    <row r="96" spans="1:7" ht="15">
      <c r="A96" s="38" t="s">
        <v>144</v>
      </c>
      <c r="B96" s="39">
        <v>12000</v>
      </c>
      <c r="C96" s="38" t="s">
        <v>142</v>
      </c>
      <c r="E96" s="53" t="s">
        <v>270</v>
      </c>
      <c r="F96" s="61">
        <f>B86*(F83+B160*F84)</f>
        <v>101.27922588455046</v>
      </c>
      <c r="G96" s="62" t="s">
        <v>271</v>
      </c>
    </row>
    <row r="97" spans="1:6" ht="15">
      <c r="A97" s="38" t="s">
        <v>145</v>
      </c>
      <c r="B97" s="39">
        <v>24000</v>
      </c>
      <c r="C97" s="38" t="s">
        <v>142</v>
      </c>
      <c r="E97" s="66"/>
      <c r="F97" s="67">
        <f>SUM(F85:F96)</f>
        <v>429.5999999999999</v>
      </c>
    </row>
    <row r="98" spans="1:7" ht="15">
      <c r="A98" s="38" t="s">
        <v>146</v>
      </c>
      <c r="B98" s="39">
        <v>12000</v>
      </c>
      <c r="C98" s="38" t="s">
        <v>142</v>
      </c>
      <c r="E98" s="66"/>
      <c r="F98" s="68"/>
      <c r="G98" s="69">
        <f>B82*F83</f>
        <v>143.02241383615342</v>
      </c>
    </row>
    <row r="99" spans="1:7" ht="15">
      <c r="A99" s="38" t="s">
        <v>147</v>
      </c>
      <c r="B99" s="39">
        <v>24000</v>
      </c>
      <c r="C99" s="38" t="s">
        <v>142</v>
      </c>
      <c r="E99" s="66"/>
      <c r="F99" s="68"/>
      <c r="G99" s="69">
        <f>B83*F83</f>
        <v>0.16447577591157644</v>
      </c>
    </row>
    <row r="100" spans="1:7" ht="15">
      <c r="A100" s="38" t="s">
        <v>148</v>
      </c>
      <c r="B100" s="39">
        <v>12000</v>
      </c>
      <c r="C100" s="38" t="s">
        <v>149</v>
      </c>
      <c r="E100" s="66"/>
      <c r="F100" s="68"/>
      <c r="G100" s="69">
        <f>B84*F83</f>
        <v>143.19332562068763</v>
      </c>
    </row>
    <row r="101" spans="1:7" ht="15">
      <c r="A101" s="40" t="s">
        <v>150</v>
      </c>
      <c r="B101" s="41">
        <v>5</v>
      </c>
      <c r="C101" s="40" t="s">
        <v>151</v>
      </c>
      <c r="E101" s="66"/>
      <c r="F101" s="68"/>
      <c r="G101" s="69">
        <f>B85*F83</f>
        <v>0.17162689660338412</v>
      </c>
    </row>
    <row r="102" spans="1:7" ht="15">
      <c r="A102" s="38" t="s">
        <v>156</v>
      </c>
      <c r="B102" s="39">
        <v>0</v>
      </c>
      <c r="C102" s="38" t="s">
        <v>153</v>
      </c>
      <c r="E102" s="66"/>
      <c r="F102" s="68"/>
      <c r="G102" s="69">
        <f>B86*F83</f>
        <v>143.04815787064393</v>
      </c>
    </row>
    <row r="103" spans="1:7" ht="15.75" thickBot="1">
      <c r="A103" s="40" t="s">
        <v>157</v>
      </c>
      <c r="B103" s="41">
        <v>0</v>
      </c>
      <c r="C103" s="40" t="s">
        <v>154</v>
      </c>
      <c r="E103" s="66"/>
      <c r="F103" s="68"/>
      <c r="G103" s="70">
        <f>SUM(G98:G102)</f>
        <v>429.5999999999999</v>
      </c>
    </row>
    <row r="104" spans="1:7" ht="15">
      <c r="A104" s="42" t="s">
        <v>152</v>
      </c>
      <c r="B104" s="43">
        <v>10</v>
      </c>
      <c r="C104" s="42" t="s">
        <v>158</v>
      </c>
      <c r="E104" s="72" t="s">
        <v>272</v>
      </c>
      <c r="F104" s="73"/>
      <c r="G104" s="74"/>
    </row>
    <row r="105" spans="1:7" ht="15.75" thickBot="1">
      <c r="A105" s="44" t="s">
        <v>157</v>
      </c>
      <c r="B105" s="45">
        <v>15</v>
      </c>
      <c r="C105" s="46" t="s">
        <v>155</v>
      </c>
      <c r="E105" s="75"/>
      <c r="F105" s="76"/>
      <c r="G105" s="77"/>
    </row>
    <row r="106" spans="1:3" ht="15">
      <c r="A106" s="47" t="s">
        <v>152</v>
      </c>
      <c r="B106" s="48">
        <v>20</v>
      </c>
      <c r="C106" s="49" t="s">
        <v>159</v>
      </c>
    </row>
    <row r="107" spans="1:7" ht="15">
      <c r="A107" s="44" t="s">
        <v>157</v>
      </c>
      <c r="B107" s="45">
        <v>30</v>
      </c>
      <c r="C107" s="46" t="s">
        <v>160</v>
      </c>
      <c r="E107" s="60" t="s">
        <v>273</v>
      </c>
      <c r="F107" s="61">
        <f>F77*(B138-B146)</f>
        <v>-914.1037968401022</v>
      </c>
      <c r="G107" s="62" t="s">
        <v>274</v>
      </c>
    </row>
    <row r="108" spans="1:7" ht="15">
      <c r="A108" s="47" t="s">
        <v>152</v>
      </c>
      <c r="B108" s="48">
        <v>17.5</v>
      </c>
      <c r="C108" s="49" t="s">
        <v>161</v>
      </c>
      <c r="E108" s="60" t="s">
        <v>275</v>
      </c>
      <c r="F108" s="63">
        <f>F77/B145</f>
        <v>5.754794497397294E-06</v>
      </c>
      <c r="G108" s="62" t="s">
        <v>276</v>
      </c>
    </row>
    <row r="109" spans="1:7" ht="15">
      <c r="A109" s="44" t="s">
        <v>157</v>
      </c>
      <c r="B109" s="45">
        <v>25</v>
      </c>
      <c r="C109" s="46" t="s">
        <v>162</v>
      </c>
      <c r="E109" s="64" t="s">
        <v>246</v>
      </c>
      <c r="F109" s="65">
        <f>F107/B161</f>
        <v>-1.2338540669440705E-08</v>
      </c>
      <c r="G109" s="62" t="s">
        <v>277</v>
      </c>
    </row>
    <row r="110" spans="1:7" ht="15">
      <c r="A110" s="47" t="s">
        <v>152</v>
      </c>
      <c r="B110" s="48">
        <v>10</v>
      </c>
      <c r="C110" s="49" t="s">
        <v>163</v>
      </c>
      <c r="E110" s="60" t="s">
        <v>248</v>
      </c>
      <c r="F110" s="61">
        <f>B69*(F108+B149*F109)</f>
        <v>215.78743769379838</v>
      </c>
      <c r="G110" s="62" t="s">
        <v>249</v>
      </c>
    </row>
    <row r="111" spans="1:7" ht="15">
      <c r="A111" s="44" t="s">
        <v>157</v>
      </c>
      <c r="B111" s="45">
        <v>5</v>
      </c>
      <c r="C111" s="46" t="s">
        <v>164</v>
      </c>
      <c r="E111" s="60" t="s">
        <v>250</v>
      </c>
      <c r="F111" s="61">
        <f>B70*(F108+B150*F109)</f>
        <v>1.9648888804653548</v>
      </c>
      <c r="G111" s="62" t="s">
        <v>251</v>
      </c>
    </row>
    <row r="112" spans="1:7" ht="15">
      <c r="A112" s="47" t="s">
        <v>152</v>
      </c>
      <c r="B112" s="48">
        <v>5</v>
      </c>
      <c r="C112" s="50" t="s">
        <v>166</v>
      </c>
      <c r="E112" s="60" t="s">
        <v>252</v>
      </c>
      <c r="F112" s="61">
        <f>B71*(F108+B151*F109)</f>
        <v>3.2432373479069816</v>
      </c>
      <c r="G112" s="62" t="s">
        <v>253</v>
      </c>
    </row>
    <row r="113" spans="1:7" ht="15">
      <c r="A113" s="44" t="s">
        <v>157</v>
      </c>
      <c r="B113" s="45">
        <v>10</v>
      </c>
      <c r="C113" s="46" t="s">
        <v>165</v>
      </c>
      <c r="E113" s="60" t="s">
        <v>254</v>
      </c>
      <c r="F113" s="61">
        <f>B72*(F108+B152*F109)</f>
        <v>1.7743955314464928</v>
      </c>
      <c r="G113" s="62" t="s">
        <v>255</v>
      </c>
    </row>
    <row r="114" spans="1:7" ht="15">
      <c r="A114" s="47" t="s">
        <v>152</v>
      </c>
      <c r="B114" s="48">
        <v>5</v>
      </c>
      <c r="C114" s="50" t="s">
        <v>167</v>
      </c>
      <c r="E114" s="60" t="s">
        <v>256</v>
      </c>
      <c r="F114" s="61">
        <f>B73*(F108+B153*F109)</f>
        <v>3.026788013952091</v>
      </c>
      <c r="G114" s="62" t="s">
        <v>257</v>
      </c>
    </row>
    <row r="115" spans="1:7" ht="15">
      <c r="A115" s="44" t="s">
        <v>157</v>
      </c>
      <c r="B115" s="45">
        <v>5</v>
      </c>
      <c r="C115" s="46" t="s">
        <v>168</v>
      </c>
      <c r="E115" s="60" t="s">
        <v>258</v>
      </c>
      <c r="F115" s="61">
        <f>B74*(F108+B154*F109)</f>
        <v>1.7363504576361497</v>
      </c>
      <c r="G115" s="62" t="s">
        <v>259</v>
      </c>
    </row>
    <row r="116" spans="1:7" ht="15">
      <c r="A116" s="47" t="s">
        <v>152</v>
      </c>
      <c r="B116" s="48">
        <v>10</v>
      </c>
      <c r="C116" s="49" t="s">
        <v>169</v>
      </c>
      <c r="E116" s="60" t="s">
        <v>260</v>
      </c>
      <c r="F116" s="61">
        <f>B75*(F108+B155*F109)</f>
        <v>202.0669020747945</v>
      </c>
      <c r="G116" s="62" t="s">
        <v>261</v>
      </c>
    </row>
    <row r="117" spans="1:7" ht="15">
      <c r="A117" s="44" t="s">
        <v>157</v>
      </c>
      <c r="B117" s="45">
        <v>10</v>
      </c>
      <c r="C117" s="46" t="s">
        <v>170</v>
      </c>
      <c r="E117" s="60" t="s">
        <v>262</v>
      </c>
      <c r="F117" s="61">
        <f>B82*B156*F109</f>
        <v>35.55857040470823</v>
      </c>
      <c r="G117" s="62" t="s">
        <v>263</v>
      </c>
    </row>
    <row r="118" spans="1:7" ht="15">
      <c r="A118" s="47" t="s">
        <v>152</v>
      </c>
      <c r="B118" s="48">
        <v>10</v>
      </c>
      <c r="C118" s="49" t="s">
        <v>171</v>
      </c>
      <c r="E118" s="53" t="s">
        <v>264</v>
      </c>
      <c r="F118" s="61">
        <f>B83*B157*F109</f>
        <v>0.02044757331032354</v>
      </c>
      <c r="G118" s="62" t="s">
        <v>265</v>
      </c>
    </row>
    <row r="119" spans="1:7" ht="15">
      <c r="A119" s="44" t="s">
        <v>157</v>
      </c>
      <c r="B119" s="45">
        <v>15</v>
      </c>
      <c r="C119" s="46" t="s">
        <v>172</v>
      </c>
      <c r="E119" s="53" t="s">
        <v>266</v>
      </c>
      <c r="F119" s="61">
        <f>B84*B158*F109</f>
        <v>0.0024295565788009328</v>
      </c>
      <c r="G119" s="62" t="s">
        <v>267</v>
      </c>
    </row>
    <row r="120" spans="1:7" ht="15">
      <c r="A120" s="47" t="s">
        <v>152</v>
      </c>
      <c r="B120" s="48">
        <v>10</v>
      </c>
      <c r="C120" s="49" t="s">
        <v>173</v>
      </c>
      <c r="E120" s="53" t="s">
        <v>268</v>
      </c>
      <c r="F120" s="61">
        <f>B85*B159*F109</f>
        <v>-0.02133077426072171</v>
      </c>
      <c r="G120" s="62" t="s">
        <v>269</v>
      </c>
    </row>
    <row r="121" spans="1:7" ht="15">
      <c r="A121" s="44" t="s">
        <v>157</v>
      </c>
      <c r="B121" s="45">
        <v>5</v>
      </c>
      <c r="C121" s="46" t="s">
        <v>174</v>
      </c>
      <c r="E121" s="53" t="s">
        <v>270</v>
      </c>
      <c r="F121" s="61">
        <f>B86*B160*F109</f>
        <v>-35.56011676033662</v>
      </c>
      <c r="G121" s="62" t="s">
        <v>271</v>
      </c>
    </row>
    <row r="122" spans="1:6" ht="15">
      <c r="A122" s="47" t="s">
        <v>152</v>
      </c>
      <c r="B122" s="48">
        <v>15</v>
      </c>
      <c r="C122" s="49" t="s">
        <v>175</v>
      </c>
      <c r="E122" s="66"/>
      <c r="F122" s="67">
        <f>SUM(F110:F121)</f>
        <v>429.6</v>
      </c>
    </row>
    <row r="123" spans="1:7" ht="15">
      <c r="A123" s="44" t="s">
        <v>157</v>
      </c>
      <c r="B123" s="45">
        <v>10</v>
      </c>
      <c r="C123" s="46" t="s">
        <v>176</v>
      </c>
      <c r="G123" s="71">
        <f>B69*F108</f>
        <v>209.07034163288938</v>
      </c>
    </row>
    <row r="124" spans="1:7" ht="15">
      <c r="A124" s="47" t="s">
        <v>152</v>
      </c>
      <c r="B124" s="48">
        <v>15</v>
      </c>
      <c r="C124" s="49" t="s">
        <v>177</v>
      </c>
      <c r="G124" s="71">
        <f>B70*F108</f>
        <v>1.9237058482918354</v>
      </c>
    </row>
    <row r="125" spans="1:7" ht="15">
      <c r="A125" s="44" t="s">
        <v>157</v>
      </c>
      <c r="B125" s="45">
        <v>15</v>
      </c>
      <c r="C125" s="46" t="s">
        <v>178</v>
      </c>
      <c r="G125" s="71">
        <f>B71*F108</f>
        <v>3.2089403590040533</v>
      </c>
    </row>
    <row r="126" spans="1:7" ht="15">
      <c r="A126" s="47" t="s">
        <v>152</v>
      </c>
      <c r="B126" s="48">
        <v>15</v>
      </c>
      <c r="C126" s="49" t="s">
        <v>179</v>
      </c>
      <c r="G126" s="71">
        <f>B72*F108</f>
        <v>1.7744528083381585</v>
      </c>
    </row>
    <row r="127" spans="1:7" ht="15">
      <c r="A127" s="44" t="s">
        <v>157</v>
      </c>
      <c r="B127" s="45">
        <v>20</v>
      </c>
      <c r="C127" s="46" t="s">
        <v>180</v>
      </c>
      <c r="G127" s="71">
        <f>B73*F108</f>
        <v>3.059687319050376</v>
      </c>
    </row>
    <row r="128" spans="1:7" ht="15">
      <c r="A128" s="47" t="s">
        <v>152</v>
      </c>
      <c r="B128" s="48">
        <v>15</v>
      </c>
      <c r="C128" s="49" t="s">
        <v>181</v>
      </c>
      <c r="G128" s="71">
        <f>B74*F108</f>
        <v>1.7744528083381585</v>
      </c>
    </row>
    <row r="129" spans="1:7" ht="15">
      <c r="A129" s="44" t="s">
        <v>157</v>
      </c>
      <c r="B129" s="45">
        <v>25</v>
      </c>
      <c r="C129" s="46" t="s">
        <v>182</v>
      </c>
      <c r="G129" s="71">
        <f>B75*F108</f>
        <v>208.78841922408802</v>
      </c>
    </row>
    <row r="130" spans="1:7" ht="15">
      <c r="A130" s="47" t="s">
        <v>152</v>
      </c>
      <c r="B130" s="48">
        <v>15</v>
      </c>
      <c r="C130" s="49" t="s">
        <v>183</v>
      </c>
      <c r="G130" s="70">
        <f>SUM(G123:G129)</f>
        <v>429.6</v>
      </c>
    </row>
    <row r="131" spans="1:3" ht="15">
      <c r="A131" s="44" t="s">
        <v>157</v>
      </c>
      <c r="B131" s="45">
        <v>0</v>
      </c>
      <c r="C131" s="46" t="s">
        <v>184</v>
      </c>
    </row>
    <row r="132" spans="1:3" ht="15">
      <c r="A132" s="47" t="s">
        <v>152</v>
      </c>
      <c r="B132" s="48">
        <v>20</v>
      </c>
      <c r="C132" s="49" t="s">
        <v>185</v>
      </c>
    </row>
    <row r="133" spans="1:3" ht="15">
      <c r="A133" s="44" t="s">
        <v>157</v>
      </c>
      <c r="B133" s="45">
        <v>5</v>
      </c>
      <c r="C133" s="46" t="s">
        <v>186</v>
      </c>
    </row>
    <row r="134" spans="1:3" ht="15">
      <c r="A134" s="47" t="s">
        <v>152</v>
      </c>
      <c r="B134" s="48">
        <v>20</v>
      </c>
      <c r="C134" s="49" t="s">
        <v>187</v>
      </c>
    </row>
    <row r="135" spans="1:3" ht="15">
      <c r="A135" s="44" t="s">
        <v>157</v>
      </c>
      <c r="B135" s="45">
        <v>25</v>
      </c>
      <c r="C135" s="46" t="s">
        <v>188</v>
      </c>
    </row>
    <row r="136" spans="1:3" ht="15">
      <c r="A136" s="47" t="s">
        <v>152</v>
      </c>
      <c r="B136" s="48">
        <v>20</v>
      </c>
      <c r="C136" s="49" t="s">
        <v>189</v>
      </c>
    </row>
    <row r="137" spans="1:3" ht="15">
      <c r="A137" s="20" t="s">
        <v>190</v>
      </c>
      <c r="B137" s="51">
        <f>B95+B96+B97+B98+B99+13*B100</f>
        <v>252000</v>
      </c>
      <c r="C137" s="20" t="s">
        <v>191</v>
      </c>
    </row>
    <row r="138" spans="1:3" ht="15">
      <c r="A138" s="20" t="s">
        <v>192</v>
      </c>
      <c r="B138" s="52">
        <f>(B95*B101+B96*B103+B97*B105+B98*B107+B99*B109+B100*(B111+B113+B115+B117+B119+B121+B123+B125+B127+B129+B131+B133+B135))/B137</f>
        <v>12.857142857142858</v>
      </c>
      <c r="C138" s="20" t="s">
        <v>193</v>
      </c>
    </row>
    <row r="139" spans="1:3" ht="15">
      <c r="A139" s="20" t="s">
        <v>194</v>
      </c>
      <c r="B139" s="52">
        <f>(B95*B102+B96*B104+B97*B106+B98*B108+B99*B110+B100*(B112+B114+B116+B118+B120+B122+B124+B126+B128+B130+B132+B134+B136))/B137</f>
        <v>12.5</v>
      </c>
      <c r="C139" s="20" t="s">
        <v>195</v>
      </c>
    </row>
    <row r="140" ht="15.75" thickBot="1"/>
    <row r="141" spans="1:3" ht="15">
      <c r="A141" s="72" t="s">
        <v>196</v>
      </c>
      <c r="B141" s="73"/>
      <c r="C141" s="74"/>
    </row>
    <row r="142" spans="1:3" ht="15.75" thickBot="1">
      <c r="A142" s="75"/>
      <c r="B142" s="76"/>
      <c r="C142" s="77"/>
    </row>
    <row r="144" spans="1:3" ht="15">
      <c r="A144" s="53" t="s">
        <v>197</v>
      </c>
      <c r="B144" s="15">
        <f>SUM(B82:B86)</f>
        <v>865587598.5717771</v>
      </c>
      <c r="C144" s="36" t="s">
        <v>198</v>
      </c>
    </row>
    <row r="145" spans="1:3" ht="15">
      <c r="A145" s="53" t="s">
        <v>199</v>
      </c>
      <c r="B145" s="15">
        <f>SUM(B69:B75)</f>
        <v>74650797.72949217</v>
      </c>
      <c r="C145" s="36" t="s">
        <v>200</v>
      </c>
    </row>
    <row r="146" spans="1:3" ht="15">
      <c r="A146" s="54" t="s">
        <v>201</v>
      </c>
      <c r="B146" s="55">
        <f>(B70*B76+B71*B77+B72*B78+B73*B79+B74*B80+B75*B81)/B145</f>
        <v>14.984944991314418</v>
      </c>
      <c r="C146" s="56" t="s">
        <v>202</v>
      </c>
    </row>
    <row r="147" spans="1:3" ht="15">
      <c r="A147" s="53" t="s">
        <v>203</v>
      </c>
      <c r="B147" s="15">
        <f>(B83*B87+B84*B88+B85*B89+B86*B90)/B144</f>
        <v>10.000682485913325</v>
      </c>
      <c r="C147" s="36" t="s">
        <v>204</v>
      </c>
    </row>
    <row r="149" spans="1:3" ht="15">
      <c r="A149" s="53" t="s">
        <v>205</v>
      </c>
      <c r="B149" s="15">
        <f>-B146</f>
        <v>-14.984944991314418</v>
      </c>
      <c r="C149" s="36" t="s">
        <v>206</v>
      </c>
    </row>
    <row r="150" spans="1:3" ht="15">
      <c r="A150" s="53" t="s">
        <v>207</v>
      </c>
      <c r="B150" s="15">
        <f>B76-B146</f>
        <v>-9.984944991314418</v>
      </c>
      <c r="C150" s="36" t="s">
        <v>206</v>
      </c>
    </row>
    <row r="151" spans="1:3" ht="15">
      <c r="A151" s="53" t="s">
        <v>208</v>
      </c>
      <c r="B151" s="15">
        <f>B77-B146</f>
        <v>-4.984944991314418</v>
      </c>
      <c r="C151" s="36" t="s">
        <v>206</v>
      </c>
    </row>
    <row r="152" spans="1:3" ht="15">
      <c r="A152" s="53" t="s">
        <v>209</v>
      </c>
      <c r="B152" s="15">
        <f>B78-B146</f>
        <v>0.015055008685582294</v>
      </c>
      <c r="C152" s="36" t="s">
        <v>206</v>
      </c>
    </row>
    <row r="153" spans="1:3" ht="15">
      <c r="A153" s="53" t="s">
        <v>210</v>
      </c>
      <c r="B153" s="15">
        <f>B79-B146</f>
        <v>5.015055008685582</v>
      </c>
      <c r="C153" s="36" t="s">
        <v>206</v>
      </c>
    </row>
    <row r="154" spans="1:3" ht="15">
      <c r="A154" s="53" t="s">
        <v>211</v>
      </c>
      <c r="B154" s="15">
        <f>B80-B146</f>
        <v>10.015055008685582</v>
      </c>
      <c r="C154" s="36" t="s">
        <v>206</v>
      </c>
    </row>
    <row r="155" spans="1:3" ht="15">
      <c r="A155" s="53" t="s">
        <v>212</v>
      </c>
      <c r="B155" s="15">
        <f>B81-B146</f>
        <v>15.015055008685582</v>
      </c>
      <c r="C155" s="36" t="s">
        <v>206</v>
      </c>
    </row>
    <row r="156" spans="1:3" ht="15">
      <c r="A156" s="53" t="s">
        <v>213</v>
      </c>
      <c r="B156" s="15">
        <f>-B147</f>
        <v>-10.000682485913325</v>
      </c>
      <c r="C156" s="36" t="s">
        <v>206</v>
      </c>
    </row>
    <row r="157" spans="1:3" ht="15">
      <c r="A157" s="53" t="s">
        <v>214</v>
      </c>
      <c r="B157" s="15">
        <f>B87-B147</f>
        <v>-5.000682485913325</v>
      </c>
      <c r="C157" s="36" t="s">
        <v>206</v>
      </c>
    </row>
    <row r="158" spans="1:3" ht="15">
      <c r="A158" s="53" t="s">
        <v>215</v>
      </c>
      <c r="B158" s="15">
        <f>B88-B147</f>
        <v>-0.0006824859133249817</v>
      </c>
      <c r="C158" s="36" t="s">
        <v>206</v>
      </c>
    </row>
    <row r="159" spans="1:3" ht="15">
      <c r="A159" s="53" t="s">
        <v>216</v>
      </c>
      <c r="B159" s="15">
        <f>B89-B147</f>
        <v>4.999317514086675</v>
      </c>
      <c r="C159" s="36" t="s">
        <v>206</v>
      </c>
    </row>
    <row r="160" spans="1:3" ht="15">
      <c r="A160" s="53" t="s">
        <v>217</v>
      </c>
      <c r="B160" s="15">
        <f>B90-B147</f>
        <v>9.999317514086675</v>
      </c>
      <c r="C160" s="36" t="s">
        <v>206</v>
      </c>
    </row>
    <row r="161" spans="1:3" ht="15">
      <c r="A161" s="53" t="s">
        <v>218</v>
      </c>
      <c r="B161" s="15">
        <f>B69*B149^2+B70*B150^2+B71*B151^2+B72*B152^2+B73*B153^2+B74*B154^2+B75*B155^2+B82*B156^2+B83*B157^2+B84*B158^2+B85*B159^2+B86*B160^2</f>
        <v>74085244060.0285</v>
      </c>
      <c r="C161" s="36" t="s">
        <v>219</v>
      </c>
    </row>
  </sheetData>
  <sheetProtection/>
  <mergeCells count="8">
    <mergeCell ref="A1:G2"/>
    <mergeCell ref="A66:C67"/>
    <mergeCell ref="F81:G81"/>
    <mergeCell ref="A92:C93"/>
    <mergeCell ref="A141:C142"/>
    <mergeCell ref="E66:G67"/>
    <mergeCell ref="E79:G80"/>
    <mergeCell ref="E104:G105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giulia</dc:creator>
  <cp:keywords/>
  <dc:description/>
  <cp:lastModifiedBy>maria giulia</cp:lastModifiedBy>
  <dcterms:created xsi:type="dcterms:W3CDTF">2018-12-27T14:11:55Z</dcterms:created>
  <dcterms:modified xsi:type="dcterms:W3CDTF">2019-01-07T11:12:44Z</dcterms:modified>
  <cp:category/>
  <cp:version/>
  <cp:contentType/>
  <cp:contentStatus/>
</cp:coreProperties>
</file>