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9324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<sst xmlns="http://schemas.openxmlformats.org/spreadsheetml/2006/main" count="336" uniqueCount="190">
  <si>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</si>
  <si>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</si>
  <si>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</si>
  <si>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</si>
  <si>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</si>
  <si>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</si>
  <si>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</si>
  <si>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</si>
  <si>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</si>
  <si>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</si>
  <si>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</si>
  <si>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</si>
  <si>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</si>
  <si>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</si>
  <si>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</si>
  <si>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</si>
  <si>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</si>
  <si>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</si>
  <si>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</si>
  <si>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</si>
  <si>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</si>
  <si>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</si>
  <si>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</si>
  <si>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</si>
  <si>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area_2</t>
  </si>
  <si>
    <t>y_G1</t>
  </si>
  <si>
    <t>x_G2</t>
  </si>
  <si>
    <t>y_G2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</si>
  <si>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</si>
  <si>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</si>
  <si>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</si>
  <si>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</si>
  <si>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</si>
  <si>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</si>
  <si>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</si>
  <si>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</si>
  <si>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</si>
  <si>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</si>
  <si>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</si>
  <si>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</si>
  <si>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</si>
  <si>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</si>
  <si>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</si>
  <si>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</si>
  <si>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</si>
  <si>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</si>
  <si>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</si>
  <si>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</si>
  <si>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</si>
  <si>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area 2</t>
  </si>
  <si>
    <t>coordinata Y centro area 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</si>
  <si>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</si>
  <si>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</si>
  <si>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</si>
  <si>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</si>
  <si>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</si>
  <si>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</si>
  <si>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</si>
  <si>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</si>
  <si>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</si>
  <si>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</si>
  <si>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</si>
  <si>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</si>
  <si>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</si>
  <si>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</si>
  <si>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</si>
  <si>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</si>
  <si>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</si>
  <si>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</si>
  <si>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</si>
  <si>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</si>
  <si>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</si>
  <si>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</si>
  <si>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</si>
  <si>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</si>
  <si>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</si>
  <si>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</si>
  <si>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</si>
  <si>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</si>
  <si>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</si>
  <si>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</si>
  <si>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</si>
  <si>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</si>
  <si>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</si>
  <si>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</si>
  <si>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</si>
  <si>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</si>
  <si>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</si>
  <si>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</si>
  <si>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</si>
  <si>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</si>
  <si>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</si>
  <si>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</si>
  <si>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</si>
  <si>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</si>
  <si>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</si>
  <si>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</si>
  <si>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</si>
  <si>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</si>
  <si>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</si>
  <si>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</si>
  <si>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</si>
  <si>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</si>
  <si>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</si>
  <si>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</si>
  <si>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area_1 (mq)</t>
  </si>
  <si>
    <t>misura dell'area superficie 1area 1 (misura)</t>
  </si>
  <si>
    <t>misura dell'area superficie 2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</si>
  <si>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</si>
  <si>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</si>
  <si>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</si>
  <si>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</si>
  <si>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</si>
  <si>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</si>
  <si>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</si>
  <si>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</si>
  <si>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</si>
  <si>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</si>
  <si>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</si>
  <si>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</si>
  <si>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</si>
  <si>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</si>
  <si>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</si>
  <si>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</si>
  <si>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</si>
  <si>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</si>
  <si>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</si>
  <si>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</si>
  <si>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</si>
  <si>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</si>
  <si>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</si>
  <si>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</si>
  <si>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</si>
  <si>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1-5</t>
  </si>
  <si>
    <t>2-6</t>
  </si>
  <si>
    <t>3-7-9</t>
  </si>
  <si>
    <t>4-8-10</t>
  </si>
  <si>
    <t>1-2-3-4</t>
  </si>
  <si>
    <t>5-6-7-8</t>
  </si>
  <si>
    <t>9-10</t>
  </si>
  <si>
    <t>Telaio 1v</t>
  </si>
  <si>
    <t>Telaio 2v</t>
  </si>
  <si>
    <t>Telaio 3v</t>
  </si>
  <si>
    <t>Telaio 4v</t>
  </si>
  <si>
    <t>Telaio 1o</t>
  </si>
  <si>
    <t>Telaio 2o</t>
  </si>
  <si>
    <t>Telaio 3o</t>
  </si>
  <si>
    <t xml:space="preserve">                                                                                                                 </t>
  </si>
  <si>
    <t>cm</t>
  </si>
  <si>
    <t>cm^4</t>
  </si>
  <si>
    <t>Calcolo Coordinate Baricentro</t>
  </si>
  <si>
    <t>x1</t>
  </si>
  <si>
    <t>y1</t>
  </si>
  <si>
    <t>x2</t>
  </si>
  <si>
    <t>x3</t>
  </si>
  <si>
    <t>x4</t>
  </si>
  <si>
    <t>x5</t>
  </si>
  <si>
    <t>x6</t>
  </si>
  <si>
    <t>y2</t>
  </si>
  <si>
    <t>y3</t>
  </si>
  <si>
    <t>y4</t>
  </si>
  <si>
    <t>y5</t>
  </si>
  <si>
    <t>y6</t>
  </si>
  <si>
    <t>Xg</t>
  </si>
  <si>
    <t>Yg</t>
  </si>
  <si>
    <t>Somma</t>
  </si>
  <si>
    <t>Area corpo 1</t>
  </si>
  <si>
    <t>Area corpo 2</t>
  </si>
  <si>
    <t>Rappresentazione Solaio</t>
  </si>
  <si>
    <t>Base</t>
  </si>
  <si>
    <t>Altezza</t>
  </si>
  <si>
    <t>[B]</t>
  </si>
  <si>
    <t>[h]</t>
  </si>
  <si>
    <t>Specifiche Pilastro</t>
  </si>
  <si>
    <t>1v</t>
  </si>
  <si>
    <t>2v</t>
  </si>
  <si>
    <t>3v</t>
  </si>
  <si>
    <t>4v</t>
  </si>
  <si>
    <t>1o</t>
  </si>
  <si>
    <t>2o</t>
  </si>
  <si>
    <t>3o</t>
  </si>
  <si>
    <t>Telaio</t>
  </si>
  <si>
    <t>Verticale</t>
  </si>
  <si>
    <t>Orizzontale</t>
  </si>
  <si>
    <t>3,7,9</t>
  </si>
  <si>
    <t>4,8,10</t>
  </si>
  <si>
    <t>1,2,3,4</t>
  </si>
  <si>
    <t>5,6,7,8</t>
  </si>
  <si>
    <r>
      <t>I</t>
    </r>
    <r>
      <rPr>
        <sz val="8"/>
        <rFont val="Arial"/>
        <family val="2"/>
      </rPr>
      <t>x</t>
    </r>
  </si>
  <si>
    <r>
      <t>I</t>
    </r>
    <r>
      <rPr>
        <sz val="8"/>
        <rFont val="Arial"/>
        <family val="2"/>
      </rPr>
      <t>y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</si>
</sst>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"/>
    <numFmt numFmtId="174" formatCode="0.0000"/>
    <numFmt numFmtId="175" formatCode="0.0000000"/>
    <numFmt numFmtId="176" formatCode="0.00000000"/>
    <numFmt numFmtId="177" formatCode="0.000000"/>
    <numFmt numFmtId="178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Helvetica"/>
      <family val="0"/>
    </font>
    <font>
      <sz val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173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/>
    </xf>
    <xf numFmtId="0" fontId="4" fillId="11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/>
    </xf>
    <xf numFmtId="0" fontId="1" fillId="17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2" fontId="4" fillId="17" borderId="10" xfId="0" applyNumberFormat="1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4" fillId="17" borderId="14" xfId="0" applyFont="1" applyFill="1" applyBorder="1" applyAlignment="1">
      <alignment/>
    </xf>
    <xf numFmtId="0" fontId="5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3" borderId="33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24" fillId="13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4" borderId="27" xfId="0" applyFont="1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8" xfId="0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 wrapText="1"/>
    </xf>
    <xf numFmtId="0" fontId="0" fillId="17" borderId="33" xfId="0" applyFill="1" applyBorder="1" applyAlignment="1">
      <alignment horizontal="center" vertical="center" wrapText="1"/>
    </xf>
    <xf numFmtId="0" fontId="0" fillId="17" borderId="34" xfId="0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left" vertical="center"/>
    </xf>
    <xf numFmtId="0" fontId="1" fillId="11" borderId="35" xfId="0" applyFont="1" applyFill="1" applyBorder="1" applyAlignment="1">
      <alignment horizontal="left" vertical="center"/>
    </xf>
    <xf numFmtId="0" fontId="1" fillId="11" borderId="3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90"/>
    </xf>
    <xf numFmtId="0" fontId="6" fillId="5" borderId="2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/>
    </xf>
    <xf numFmtId="0" fontId="4" fillId="5" borderId="37" xfId="0" applyFont="1" applyFill="1" applyBorder="1" applyAlignment="1">
      <alignment/>
    </xf>
    <xf numFmtId="0" fontId="4" fillId="15" borderId="24" xfId="0" applyFont="1" applyFill="1" applyBorder="1" applyAlignment="1">
      <alignment horizontal="center" vertical="center"/>
    </xf>
    <xf numFmtId="0" fontId="4" fillId="15" borderId="33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7</xdr:col>
      <xdr:colOff>581025</xdr:colOff>
      <xdr:row>21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71450"/>
          <a:ext cx="42195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80" zoomScaleNormal="80" zoomScalePageLayoutView="0" workbookViewId="0" topLeftCell="A58">
      <selection activeCell="O50" sqref="O50"/>
    </sheetView>
  </sheetViews>
  <sheetFormatPr defaultColWidth="9.140625" defaultRowHeight="12.75"/>
  <cols>
    <col min="1" max="1" width="11.7109375" style="1" bestFit="1" customWidth="1"/>
    <col min="2" max="2" width="10.57421875" style="9" bestFit="1" customWidth="1"/>
    <col min="3" max="3" width="45.28125" style="0" bestFit="1" customWidth="1"/>
    <col min="4" max="4" width="10.7109375" style="0" customWidth="1"/>
    <col min="5" max="5" width="11.7109375" style="5" customWidth="1"/>
    <col min="6" max="6" width="10.57421875" style="1" bestFit="1" customWidth="1"/>
    <col min="7" max="7" width="45.2812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">
      <c r="A1" s="64" t="s">
        <v>111</v>
      </c>
      <c r="B1" s="65"/>
      <c r="C1" s="65"/>
      <c r="D1" s="65"/>
      <c r="E1" s="65"/>
      <c r="F1" s="65"/>
      <c r="G1" s="66"/>
    </row>
    <row r="2" spans="1:7" ht="12" thickBot="1">
      <c r="A2" s="67"/>
      <c r="B2" s="68"/>
      <c r="C2" s="68"/>
      <c r="D2" s="68"/>
      <c r="E2" s="68"/>
      <c r="F2" s="68"/>
      <c r="G2" s="69"/>
    </row>
    <row r="3" ht="12" thickBot="1"/>
    <row r="4" spans="1:8" ht="12" thickBot="1">
      <c r="A4" s="28" t="s">
        <v>140</v>
      </c>
      <c r="B4" s="29" t="s">
        <v>133</v>
      </c>
      <c r="C4" s="27" t="s">
        <v>132</v>
      </c>
      <c r="D4" t="s">
        <v>12</v>
      </c>
      <c r="E4" s="28" t="s">
        <v>144</v>
      </c>
      <c r="F4" s="29" t="s">
        <v>137</v>
      </c>
      <c r="G4" s="27" t="s">
        <v>132</v>
      </c>
      <c r="H4" t="s">
        <v>12</v>
      </c>
    </row>
    <row r="5" spans="1:7" ht="12">
      <c r="A5" s="17" t="s">
        <v>84</v>
      </c>
      <c r="B5" s="18">
        <v>21000</v>
      </c>
      <c r="C5" s="26" t="s">
        <v>35</v>
      </c>
      <c r="E5" s="17" t="s">
        <v>102</v>
      </c>
      <c r="F5" s="18">
        <v>21000</v>
      </c>
      <c r="G5" s="26" t="s">
        <v>35</v>
      </c>
    </row>
    <row r="6" spans="1:7" ht="12">
      <c r="A6" s="3" t="s">
        <v>5</v>
      </c>
      <c r="B6" s="8">
        <v>3.2</v>
      </c>
      <c r="C6" s="2" t="s">
        <v>104</v>
      </c>
      <c r="E6" s="3" t="s">
        <v>103</v>
      </c>
      <c r="F6" s="8">
        <v>3.2</v>
      </c>
      <c r="G6" s="2" t="s">
        <v>104</v>
      </c>
    </row>
    <row r="7" spans="1:7" ht="12">
      <c r="A7" s="10" t="s">
        <v>101</v>
      </c>
      <c r="B7" s="11">
        <v>320000</v>
      </c>
      <c r="C7" s="12" t="s">
        <v>89</v>
      </c>
      <c r="E7" s="10" t="s">
        <v>85</v>
      </c>
      <c r="F7" s="11">
        <v>720000</v>
      </c>
      <c r="G7" s="12" t="s">
        <v>89</v>
      </c>
    </row>
    <row r="8" spans="1:7" ht="15" customHeight="1">
      <c r="A8" s="10" t="s">
        <v>86</v>
      </c>
      <c r="B8" s="11">
        <v>320000</v>
      </c>
      <c r="C8" s="12" t="s">
        <v>90</v>
      </c>
      <c r="E8" s="10" t="s">
        <v>86</v>
      </c>
      <c r="F8" s="11">
        <v>720000</v>
      </c>
      <c r="G8" s="12" t="s">
        <v>90</v>
      </c>
    </row>
    <row r="9" spans="1:7" ht="12">
      <c r="A9" s="10" t="s">
        <v>87</v>
      </c>
      <c r="B9" s="11">
        <v>0</v>
      </c>
      <c r="C9" s="12" t="s">
        <v>91</v>
      </c>
      <c r="E9" s="10" t="s">
        <v>87</v>
      </c>
      <c r="F9" s="11">
        <v>720000</v>
      </c>
      <c r="G9" s="12" t="s">
        <v>91</v>
      </c>
    </row>
    <row r="10" spans="1:7" ht="12">
      <c r="A10" s="10" t="s">
        <v>88</v>
      </c>
      <c r="B10" s="11">
        <v>0</v>
      </c>
      <c r="C10" s="13" t="s">
        <v>92</v>
      </c>
      <c r="D10" s="16"/>
      <c r="E10" s="10" t="s">
        <v>88</v>
      </c>
      <c r="F10" s="11">
        <v>720000</v>
      </c>
      <c r="G10" s="12" t="s">
        <v>92</v>
      </c>
    </row>
    <row r="11" spans="1:7" ht="12">
      <c r="A11" s="36" t="s">
        <v>110</v>
      </c>
      <c r="B11" s="34">
        <f>12*B5*SUM(B7:B10)/B6^3*10^(-5)</f>
        <v>49218.74999999999</v>
      </c>
      <c r="C11" s="38" t="s">
        <v>94</v>
      </c>
      <c r="D11" s="16"/>
      <c r="E11" s="36" t="s">
        <v>93</v>
      </c>
      <c r="F11" s="34">
        <f>12*F5*SUM(F7:F10)/F6^3*10^(-5)</f>
        <v>221484.37499999997</v>
      </c>
      <c r="G11" s="37" t="s">
        <v>98</v>
      </c>
    </row>
    <row r="12" spans="1:7" ht="12" thickBot="1">
      <c r="A12" s="22" t="s">
        <v>12</v>
      </c>
      <c r="B12" s="23" t="s">
        <v>12</v>
      </c>
      <c r="C12" s="24" t="s">
        <v>12</v>
      </c>
      <c r="D12" s="14"/>
      <c r="E12" s="15" t="s">
        <v>12</v>
      </c>
      <c r="F12" s="15"/>
      <c r="G12" s="14" t="s">
        <v>12</v>
      </c>
    </row>
    <row r="13" spans="1:8" ht="12" thickBot="1">
      <c r="A13" s="28" t="s">
        <v>141</v>
      </c>
      <c r="B13" s="29" t="s">
        <v>134</v>
      </c>
      <c r="C13" s="27" t="s">
        <v>132</v>
      </c>
      <c r="D13" t="s">
        <v>12</v>
      </c>
      <c r="E13" s="28" t="s">
        <v>145</v>
      </c>
      <c r="F13" s="29" t="s">
        <v>138</v>
      </c>
      <c r="G13" s="27" t="s">
        <v>132</v>
      </c>
      <c r="H13" t="s">
        <v>12</v>
      </c>
    </row>
    <row r="14" spans="1:7" ht="12">
      <c r="A14" s="17" t="s">
        <v>102</v>
      </c>
      <c r="B14" s="18">
        <v>21000</v>
      </c>
      <c r="C14" s="26" t="s">
        <v>35</v>
      </c>
      <c r="E14" s="17" t="s">
        <v>102</v>
      </c>
      <c r="F14" s="18">
        <v>21000</v>
      </c>
      <c r="G14" s="26" t="s">
        <v>35</v>
      </c>
    </row>
    <row r="15" spans="1:7" ht="12">
      <c r="A15" s="3" t="s">
        <v>103</v>
      </c>
      <c r="B15" s="8">
        <v>3.2</v>
      </c>
      <c r="C15" s="2" t="s">
        <v>104</v>
      </c>
      <c r="E15" s="3" t="s">
        <v>103</v>
      </c>
      <c r="F15" s="8">
        <v>3.2</v>
      </c>
      <c r="G15" s="2" t="s">
        <v>104</v>
      </c>
    </row>
    <row r="16" spans="1:7" ht="12">
      <c r="A16" s="10" t="s">
        <v>85</v>
      </c>
      <c r="B16" s="11">
        <v>320000</v>
      </c>
      <c r="C16" s="12" t="s">
        <v>89</v>
      </c>
      <c r="E16" s="10" t="s">
        <v>85</v>
      </c>
      <c r="F16" s="11">
        <v>720000</v>
      </c>
      <c r="G16" s="12" t="s">
        <v>89</v>
      </c>
    </row>
    <row r="17" spans="1:7" ht="15" customHeight="1">
      <c r="A17" s="10" t="s">
        <v>86</v>
      </c>
      <c r="B17" s="11">
        <v>320000</v>
      </c>
      <c r="C17" s="12" t="s">
        <v>90</v>
      </c>
      <c r="E17" s="10" t="s">
        <v>86</v>
      </c>
      <c r="F17" s="11">
        <v>720000</v>
      </c>
      <c r="G17" s="12" t="s">
        <v>90</v>
      </c>
    </row>
    <row r="18" spans="1:7" ht="12">
      <c r="A18" s="10" t="s">
        <v>87</v>
      </c>
      <c r="B18" s="11">
        <v>0</v>
      </c>
      <c r="C18" s="12" t="s">
        <v>91</v>
      </c>
      <c r="E18" s="10" t="s">
        <v>87</v>
      </c>
      <c r="F18" s="11">
        <v>320000</v>
      </c>
      <c r="G18" s="12" t="s">
        <v>91</v>
      </c>
    </row>
    <row r="19" spans="1:7" ht="12">
      <c r="A19" s="10" t="s">
        <v>88</v>
      </c>
      <c r="B19" s="11">
        <v>0</v>
      </c>
      <c r="C19" s="13" t="s">
        <v>92</v>
      </c>
      <c r="D19" s="16"/>
      <c r="E19" s="10" t="s">
        <v>88</v>
      </c>
      <c r="F19" s="11">
        <v>320000</v>
      </c>
      <c r="G19" s="12" t="s">
        <v>92</v>
      </c>
    </row>
    <row r="20" spans="1:7" ht="12">
      <c r="A20" s="36" t="s">
        <v>93</v>
      </c>
      <c r="B20" s="34">
        <f>12*B14*SUM(B16:B19)/B15^3*10^(-5)</f>
        <v>49218.74999999999</v>
      </c>
      <c r="C20" s="37" t="s">
        <v>95</v>
      </c>
      <c r="D20" s="16"/>
      <c r="E20" s="36" t="s">
        <v>93</v>
      </c>
      <c r="F20" s="34">
        <f>12*F14*SUM(F16:F19)/F15^3*10^(-5)</f>
        <v>159960.93749999997</v>
      </c>
      <c r="G20" s="37" t="s">
        <v>100</v>
      </c>
    </row>
    <row r="21" spans="1:7" ht="12" thickBot="1">
      <c r="A21" s="19" t="s">
        <v>12</v>
      </c>
      <c r="B21" s="20"/>
      <c r="C21" s="21"/>
      <c r="D21" s="14"/>
      <c r="E21" s="15"/>
      <c r="F21" s="15"/>
      <c r="G21" s="14"/>
    </row>
    <row r="22" spans="1:7" ht="12" thickBot="1">
      <c r="A22" s="28" t="s">
        <v>142</v>
      </c>
      <c r="B22" s="29" t="s">
        <v>135</v>
      </c>
      <c r="C22" s="27" t="s">
        <v>132</v>
      </c>
      <c r="D22" s="14"/>
      <c r="E22" s="28" t="s">
        <v>146</v>
      </c>
      <c r="F22" s="29" t="s">
        <v>139</v>
      </c>
      <c r="G22" s="27" t="s">
        <v>132</v>
      </c>
    </row>
    <row r="23" spans="1:7" ht="12">
      <c r="A23" s="17" t="s">
        <v>102</v>
      </c>
      <c r="B23" s="18">
        <v>21000</v>
      </c>
      <c r="C23" s="26" t="s">
        <v>35</v>
      </c>
      <c r="E23" s="17" t="s">
        <v>102</v>
      </c>
      <c r="F23" s="18">
        <v>21000</v>
      </c>
      <c r="G23" s="26" t="s">
        <v>35</v>
      </c>
    </row>
    <row r="24" spans="1:7" ht="12">
      <c r="A24" s="3" t="s">
        <v>103</v>
      </c>
      <c r="B24" s="8">
        <v>3.2</v>
      </c>
      <c r="C24" s="2" t="s">
        <v>104</v>
      </c>
      <c r="E24" s="3" t="s">
        <v>103</v>
      </c>
      <c r="F24" s="8">
        <v>3.2</v>
      </c>
      <c r="G24" s="2" t="s">
        <v>104</v>
      </c>
    </row>
    <row r="25" spans="1:7" ht="12">
      <c r="A25" s="10" t="s">
        <v>85</v>
      </c>
      <c r="B25" s="11">
        <v>320000</v>
      </c>
      <c r="C25" s="12" t="s">
        <v>89</v>
      </c>
      <c r="E25" s="10" t="s">
        <v>85</v>
      </c>
      <c r="F25" s="11">
        <v>320000</v>
      </c>
      <c r="G25" s="12" t="s">
        <v>89</v>
      </c>
    </row>
    <row r="26" spans="1:7" ht="12">
      <c r="A26" s="10" t="s">
        <v>86</v>
      </c>
      <c r="B26" s="11">
        <v>720000</v>
      </c>
      <c r="C26" s="12" t="s">
        <v>90</v>
      </c>
      <c r="E26" s="10" t="s">
        <v>86</v>
      </c>
      <c r="F26" s="11">
        <v>320000</v>
      </c>
      <c r="G26" s="12" t="s">
        <v>90</v>
      </c>
    </row>
    <row r="27" spans="1:7" ht="12">
      <c r="A27" s="10" t="s">
        <v>87</v>
      </c>
      <c r="B27" s="11">
        <v>720000</v>
      </c>
      <c r="C27" s="12" t="s">
        <v>91</v>
      </c>
      <c r="E27" s="10" t="s">
        <v>87</v>
      </c>
      <c r="F27" s="11">
        <v>0</v>
      </c>
      <c r="G27" s="12" t="s">
        <v>91</v>
      </c>
    </row>
    <row r="28" spans="1:7" ht="12">
      <c r="A28" s="10" t="s">
        <v>88</v>
      </c>
      <c r="B28" s="11">
        <v>0</v>
      </c>
      <c r="C28" s="12" t="s">
        <v>92</v>
      </c>
      <c r="E28" s="10" t="s">
        <v>88</v>
      </c>
      <c r="F28" s="11">
        <v>0</v>
      </c>
      <c r="G28" s="12" t="s">
        <v>92</v>
      </c>
    </row>
    <row r="29" spans="1:7" ht="12">
      <c r="A29" s="36" t="s">
        <v>93</v>
      </c>
      <c r="B29" s="34">
        <f>12*B23*SUM(B25:B28)/B24^3*10^(-5)</f>
        <v>135351.56249999997</v>
      </c>
      <c r="C29" s="37" t="s">
        <v>96</v>
      </c>
      <c r="E29" s="36" t="s">
        <v>93</v>
      </c>
      <c r="F29" s="34">
        <f>12*F23*SUM(F25:F28)/F24^3*10^(-5)</f>
        <v>49218.74999999999</v>
      </c>
      <c r="G29" s="37" t="s">
        <v>99</v>
      </c>
    </row>
    <row r="30" spans="1:4" ht="12" thickBot="1">
      <c r="A30" s="25" t="s">
        <v>12</v>
      </c>
      <c r="B30" s="20" t="s">
        <v>12</v>
      </c>
      <c r="C30" s="21" t="s">
        <v>12</v>
      </c>
      <c r="D30" s="21"/>
    </row>
    <row r="31" spans="1:4" ht="12" thickBot="1">
      <c r="A31" s="28" t="s">
        <v>143</v>
      </c>
      <c r="B31" s="29" t="s">
        <v>136</v>
      </c>
      <c r="C31" s="27" t="s">
        <v>132</v>
      </c>
      <c r="D31" s="21"/>
    </row>
    <row r="32" spans="1:4" ht="12">
      <c r="A32" s="17" t="s">
        <v>102</v>
      </c>
      <c r="B32" s="18">
        <v>21000</v>
      </c>
      <c r="C32" s="26" t="s">
        <v>35</v>
      </c>
      <c r="D32" s="21"/>
    </row>
    <row r="33" spans="1:4" ht="12">
      <c r="A33" s="3" t="s">
        <v>103</v>
      </c>
      <c r="B33" s="8">
        <v>3.2</v>
      </c>
      <c r="C33" s="2" t="s">
        <v>104</v>
      </c>
      <c r="D33" s="21"/>
    </row>
    <row r="34" spans="1:4" ht="12">
      <c r="A34" s="10" t="s">
        <v>85</v>
      </c>
      <c r="B34" s="11">
        <v>320000</v>
      </c>
      <c r="C34" s="12" t="s">
        <v>89</v>
      </c>
      <c r="D34" s="21"/>
    </row>
    <row r="35" spans="1:4" ht="12">
      <c r="A35" s="10" t="s">
        <v>86</v>
      </c>
      <c r="B35" s="11">
        <v>720000</v>
      </c>
      <c r="C35" s="12" t="s">
        <v>90</v>
      </c>
      <c r="D35" s="21"/>
    </row>
    <row r="36" spans="1:4" ht="12">
      <c r="A36" s="10" t="s">
        <v>87</v>
      </c>
      <c r="B36" s="11">
        <v>720000</v>
      </c>
      <c r="C36" s="12" t="s">
        <v>91</v>
      </c>
      <c r="D36" s="21"/>
    </row>
    <row r="37" spans="1:4" ht="12">
      <c r="A37" s="10" t="s">
        <v>88</v>
      </c>
      <c r="B37" s="11">
        <v>0</v>
      </c>
      <c r="C37" s="12" t="s">
        <v>92</v>
      </c>
      <c r="D37" s="21"/>
    </row>
    <row r="38" spans="1:4" ht="12">
      <c r="A38" s="36" t="s">
        <v>93</v>
      </c>
      <c r="B38" s="34">
        <f>12*B32*SUM(B34:B37)/B33^3*10^(-5)</f>
        <v>135351.56249999997</v>
      </c>
      <c r="C38" s="37" t="s">
        <v>97</v>
      </c>
      <c r="D38" s="21"/>
    </row>
    <row r="39" spans="1:7" ht="12" thickBot="1">
      <c r="A39" s="25"/>
      <c r="B39" s="20"/>
      <c r="C39" s="21"/>
      <c r="D39" s="21"/>
      <c r="E39" s="15"/>
      <c r="F39" s="15"/>
      <c r="G39" s="14"/>
    </row>
    <row r="40" spans="1:7" ht="12">
      <c r="A40" s="64" t="s">
        <v>112</v>
      </c>
      <c r="B40" s="65"/>
      <c r="C40" s="66"/>
      <c r="E40" s="64" t="s">
        <v>115</v>
      </c>
      <c r="F40" s="65"/>
      <c r="G40" s="66"/>
    </row>
    <row r="41" spans="1:7" ht="12" thickBot="1">
      <c r="A41" s="67"/>
      <c r="B41" s="68"/>
      <c r="C41" s="69"/>
      <c r="E41" s="67"/>
      <c r="F41" s="68"/>
      <c r="G41" s="69"/>
    </row>
    <row r="42" spans="5:7" ht="12">
      <c r="E42" s="15" t="s">
        <v>12</v>
      </c>
      <c r="F42" s="15" t="s">
        <v>12</v>
      </c>
      <c r="G42" s="14" t="s">
        <v>12</v>
      </c>
    </row>
    <row r="43" spans="1:7" ht="12">
      <c r="A43" s="33" t="s">
        <v>6</v>
      </c>
      <c r="B43" s="34">
        <f>B11</f>
        <v>49218.74999999999</v>
      </c>
      <c r="C43" s="35" t="s">
        <v>36</v>
      </c>
      <c r="E43" s="3" t="s">
        <v>18</v>
      </c>
      <c r="F43" s="8">
        <v>2.5</v>
      </c>
      <c r="G43" s="2" t="s">
        <v>64</v>
      </c>
    </row>
    <row r="44" spans="1:7" ht="12">
      <c r="A44" s="33" t="s">
        <v>0</v>
      </c>
      <c r="B44" s="34">
        <f>B20</f>
        <v>49218.74999999999</v>
      </c>
      <c r="C44" s="35" t="s">
        <v>37</v>
      </c>
      <c r="E44" s="3" t="s">
        <v>15</v>
      </c>
      <c r="F44" s="8">
        <v>2.5</v>
      </c>
      <c r="G44" s="2" t="s">
        <v>65</v>
      </c>
    </row>
    <row r="45" spans="1:7" ht="12">
      <c r="A45" s="33" t="s">
        <v>1</v>
      </c>
      <c r="B45" s="34">
        <f>B29</f>
        <v>135351.56249999997</v>
      </c>
      <c r="C45" s="35" t="s">
        <v>38</v>
      </c>
      <c r="E45" s="3" t="s">
        <v>16</v>
      </c>
      <c r="F45" s="8">
        <v>5</v>
      </c>
      <c r="G45" s="2" t="s">
        <v>66</v>
      </c>
    </row>
    <row r="46" spans="1:7" ht="12">
      <c r="A46" s="33" t="s">
        <v>2</v>
      </c>
      <c r="B46" s="34">
        <f>B38</f>
        <v>135351.56249999997</v>
      </c>
      <c r="C46" s="35" t="s">
        <v>39</v>
      </c>
      <c r="E46" s="33" t="s">
        <v>80</v>
      </c>
      <c r="F46" s="34">
        <f>(F43+F44)*B66</f>
        <v>960</v>
      </c>
      <c r="G46" s="35" t="s">
        <v>67</v>
      </c>
    </row>
    <row r="47" spans="1:7" ht="12">
      <c r="A47" s="10" t="s">
        <v>7</v>
      </c>
      <c r="B47" s="11">
        <v>10</v>
      </c>
      <c r="C47" s="12" t="s">
        <v>43</v>
      </c>
      <c r="E47" s="33" t="s">
        <v>116</v>
      </c>
      <c r="F47" s="34">
        <f>F45*B66</f>
        <v>960</v>
      </c>
      <c r="G47" s="35" t="s">
        <v>68</v>
      </c>
    </row>
    <row r="48" spans="1:7" ht="14.25">
      <c r="A48" s="10" t="s">
        <v>3</v>
      </c>
      <c r="B48" s="11">
        <v>16</v>
      </c>
      <c r="C48" s="12" t="s">
        <v>43</v>
      </c>
      <c r="E48" s="4" t="s">
        <v>13</v>
      </c>
      <c r="F48" s="8">
        <v>0.7</v>
      </c>
      <c r="G48" s="2" t="s">
        <v>69</v>
      </c>
    </row>
    <row r="49" spans="1:7" ht="12">
      <c r="A49" s="10" t="s">
        <v>4</v>
      </c>
      <c r="B49" s="11">
        <v>22</v>
      </c>
      <c r="C49" s="12" t="s">
        <v>43</v>
      </c>
      <c r="E49" s="33" t="s">
        <v>117</v>
      </c>
      <c r="F49" s="34">
        <f>F46+F47*F48</f>
        <v>1632</v>
      </c>
      <c r="G49" s="35" t="s">
        <v>70</v>
      </c>
    </row>
    <row r="50" spans="1:7" ht="12">
      <c r="A50" s="33" t="s">
        <v>8</v>
      </c>
      <c r="B50" s="34">
        <f>F11</f>
        <v>221484.37499999997</v>
      </c>
      <c r="C50" s="35" t="s">
        <v>40</v>
      </c>
      <c r="E50" s="3" t="s">
        <v>14</v>
      </c>
      <c r="F50" s="8">
        <v>0.15</v>
      </c>
      <c r="G50" s="2" t="s">
        <v>71</v>
      </c>
    </row>
    <row r="51" spans="1:7" ht="12" thickBot="1">
      <c r="A51" s="33" t="s">
        <v>9</v>
      </c>
      <c r="B51" s="34">
        <f>F20</f>
        <v>159960.93749999997</v>
      </c>
      <c r="C51" s="35" t="s">
        <v>41</v>
      </c>
      <c r="E51" s="43" t="s">
        <v>118</v>
      </c>
      <c r="F51" s="44">
        <f>F49*F50</f>
        <v>244.79999999999998</v>
      </c>
      <c r="G51" s="35" t="s">
        <v>119</v>
      </c>
    </row>
    <row r="52" spans="1:12" ht="12" thickBot="1">
      <c r="A52" s="33" t="s">
        <v>10</v>
      </c>
      <c r="B52" s="34">
        <f>F29</f>
        <v>49218.74999999999</v>
      </c>
      <c r="C52" s="35" t="s">
        <v>42</v>
      </c>
      <c r="E52" s="6" t="s">
        <v>12</v>
      </c>
      <c r="F52" s="7"/>
      <c r="H52" t="s">
        <v>12</v>
      </c>
      <c r="I52" t="s">
        <v>12</v>
      </c>
      <c r="J52" t="s">
        <v>12</v>
      </c>
      <c r="K52" t="s">
        <v>12</v>
      </c>
      <c r="L52" t="s">
        <v>12</v>
      </c>
    </row>
    <row r="53" spans="1:7" ht="12">
      <c r="A53" s="3" t="s">
        <v>45</v>
      </c>
      <c r="B53" s="8">
        <v>6</v>
      </c>
      <c r="C53" s="2" t="s">
        <v>44</v>
      </c>
      <c r="E53" s="64" t="s">
        <v>120</v>
      </c>
      <c r="F53" s="65"/>
      <c r="G53" s="66"/>
    </row>
    <row r="54" spans="1:7" ht="12" thickBot="1">
      <c r="A54" s="3" t="s">
        <v>11</v>
      </c>
      <c r="B54" s="8">
        <v>16</v>
      </c>
      <c r="C54" s="2" t="s">
        <v>44</v>
      </c>
      <c r="E54" s="67"/>
      <c r="F54" s="68"/>
      <c r="G54" s="69"/>
    </row>
    <row r="55" ht="12">
      <c r="E55" s="1"/>
    </row>
    <row r="56" spans="5:21" ht="15" customHeight="1" thickBot="1">
      <c r="E56" s="45" t="s">
        <v>122</v>
      </c>
      <c r="F56" s="46">
        <f>F51*(B77-B68)</f>
        <v>-271.2034285714286</v>
      </c>
      <c r="G56" s="47" t="s">
        <v>129</v>
      </c>
      <c r="U56" t="s">
        <v>147</v>
      </c>
    </row>
    <row r="57" spans="1:7" ht="12">
      <c r="A57" s="64" t="s">
        <v>113</v>
      </c>
      <c r="B57" s="65"/>
      <c r="C57" s="66"/>
      <c r="E57" s="45" t="s">
        <v>126</v>
      </c>
      <c r="F57" s="48">
        <f>F51/B74</f>
        <v>0.0005684244897959184</v>
      </c>
      <c r="G57" s="47" t="s">
        <v>81</v>
      </c>
    </row>
    <row r="58" spans="1:7" ht="15" thickBot="1">
      <c r="A58" s="67"/>
      <c r="B58" s="68"/>
      <c r="C58" s="69"/>
      <c r="E58" s="49" t="s">
        <v>57</v>
      </c>
      <c r="F58" s="50">
        <f>F56/B86</f>
        <v>-8.945971909448451E-06</v>
      </c>
      <c r="G58" s="47" t="s">
        <v>130</v>
      </c>
    </row>
    <row r="59" spans="5:7" ht="12">
      <c r="E59" s="45" t="s">
        <v>127</v>
      </c>
      <c r="F59" s="46">
        <f>B43*B79*F58</f>
        <v>6.722059205084</v>
      </c>
      <c r="G59" s="47" t="s">
        <v>73</v>
      </c>
    </row>
    <row r="60" spans="1:11" ht="12">
      <c r="A60" s="3" t="s">
        <v>105</v>
      </c>
      <c r="B60" s="8">
        <v>96</v>
      </c>
      <c r="C60" s="2" t="s">
        <v>106</v>
      </c>
      <c r="E60" s="45" t="s">
        <v>58</v>
      </c>
      <c r="F60" s="46">
        <f>B44*B80*F58</f>
        <v>2.3189636559023414</v>
      </c>
      <c r="G60" s="47" t="s">
        <v>74</v>
      </c>
      <c r="K60" t="s">
        <v>12</v>
      </c>
    </row>
    <row r="61" spans="1:7" ht="12">
      <c r="A61" s="3" t="s">
        <v>21</v>
      </c>
      <c r="B61" s="8">
        <v>8.67</v>
      </c>
      <c r="C61" s="2" t="s">
        <v>47</v>
      </c>
      <c r="E61" s="45" t="s">
        <v>59</v>
      </c>
      <c r="F61" s="46">
        <f>B45*B81*F58</f>
        <v>-0.887957602418298</v>
      </c>
      <c r="G61" s="47" t="s">
        <v>75</v>
      </c>
    </row>
    <row r="62" spans="1:7" ht="12">
      <c r="A62" s="3" t="s">
        <v>25</v>
      </c>
      <c r="B62" s="8">
        <v>3</v>
      </c>
      <c r="C62" s="2" t="s">
        <v>48</v>
      </c>
      <c r="E62" s="45" t="s">
        <v>60</v>
      </c>
      <c r="F62" s="46">
        <f>B46*B82*F58</f>
        <v>-8.153065258568034</v>
      </c>
      <c r="G62" s="47" t="s">
        <v>76</v>
      </c>
    </row>
    <row r="63" spans="1:7" ht="12">
      <c r="A63" s="3" t="s">
        <v>24</v>
      </c>
      <c r="B63" s="8">
        <v>96</v>
      </c>
      <c r="C63" s="2" t="s">
        <v>107</v>
      </c>
      <c r="E63" s="45" t="s">
        <v>61</v>
      </c>
      <c r="F63" s="46">
        <f>B50*(F57+B83*F58)</f>
        <v>133.9359373026488</v>
      </c>
      <c r="G63" s="47" t="s">
        <v>77</v>
      </c>
    </row>
    <row r="64" spans="1:7" ht="12">
      <c r="A64" s="3" t="s">
        <v>26</v>
      </c>
      <c r="B64" s="8">
        <v>19</v>
      </c>
      <c r="C64" s="2" t="s">
        <v>49</v>
      </c>
      <c r="E64" s="39" t="s">
        <v>62</v>
      </c>
      <c r="F64" s="46">
        <f>B51*(F57+B84*F58)</f>
        <v>88.145473953231</v>
      </c>
      <c r="G64" s="47" t="s">
        <v>78</v>
      </c>
    </row>
    <row r="65" spans="1:7" ht="12">
      <c r="A65" s="3" t="s">
        <v>27</v>
      </c>
      <c r="B65" s="8">
        <v>7.33</v>
      </c>
      <c r="C65" s="2" t="s">
        <v>50</v>
      </c>
      <c r="E65" s="39" t="s">
        <v>63</v>
      </c>
      <c r="F65" s="46">
        <f>B52*(F57+B85*F58)</f>
        <v>22.71858874412019</v>
      </c>
      <c r="G65" s="47" t="s">
        <v>79</v>
      </c>
    </row>
    <row r="66" spans="1:6" ht="12">
      <c r="A66" s="33" t="s">
        <v>17</v>
      </c>
      <c r="B66" s="34">
        <f>B60+B63</f>
        <v>192</v>
      </c>
      <c r="C66" s="35" t="s">
        <v>46</v>
      </c>
      <c r="F66" s="9">
        <f>SUM(F59:F65)</f>
        <v>244.79999999999998</v>
      </c>
    </row>
    <row r="67" spans="1:7" ht="12">
      <c r="A67" s="36" t="s">
        <v>19</v>
      </c>
      <c r="B67" s="34">
        <f>(B61*B60+B64*B63)/B66</f>
        <v>13.834999999999999</v>
      </c>
      <c r="C67" s="35" t="s">
        <v>108</v>
      </c>
      <c r="G67" s="31">
        <f>B50*F57</f>
        <v>125.89714285714285</v>
      </c>
    </row>
    <row r="68" spans="1:7" ht="12">
      <c r="A68" s="36" t="s">
        <v>20</v>
      </c>
      <c r="B68" s="34">
        <f>(B60*B62+B63*B65)/B66</f>
        <v>5.165</v>
      </c>
      <c r="C68" s="35" t="s">
        <v>109</v>
      </c>
      <c r="G68" s="32">
        <f>B51*F57</f>
        <v>90.92571428571428</v>
      </c>
    </row>
    <row r="69" ht="12">
      <c r="G69" s="32">
        <f>B52*F57</f>
        <v>27.977142857142855</v>
      </c>
    </row>
    <row r="70" ht="12" thickBot="1">
      <c r="G70" s="51">
        <f>SUM(G67:G69)</f>
        <v>244.79999999999998</v>
      </c>
    </row>
    <row r="71" spans="1:7" ht="12">
      <c r="A71" s="64" t="s">
        <v>114</v>
      </c>
      <c r="B71" s="65"/>
      <c r="C71" s="66"/>
      <c r="E71" s="64" t="s">
        <v>121</v>
      </c>
      <c r="F71" s="65"/>
      <c r="G71" s="66"/>
    </row>
    <row r="72" spans="1:7" ht="12" thickBot="1">
      <c r="A72" s="67"/>
      <c r="B72" s="68"/>
      <c r="C72" s="69"/>
      <c r="E72" s="67"/>
      <c r="F72" s="68"/>
      <c r="G72" s="69"/>
    </row>
    <row r="73" ht="12">
      <c r="E73" s="1"/>
    </row>
    <row r="74" spans="1:7" ht="12">
      <c r="A74" s="39" t="s">
        <v>124</v>
      </c>
      <c r="B74" s="34">
        <f>SUM(B50:B52)</f>
        <v>430664.06249999994</v>
      </c>
      <c r="C74" s="35" t="s">
        <v>53</v>
      </c>
      <c r="E74" s="45" t="s">
        <v>123</v>
      </c>
      <c r="F74" s="46">
        <f>F51*(B67-B76)</f>
        <v>-350.47200000000083</v>
      </c>
      <c r="G74" s="47" t="s">
        <v>131</v>
      </c>
    </row>
    <row r="75" spans="1:7" ht="12">
      <c r="A75" s="39" t="s">
        <v>125</v>
      </c>
      <c r="B75" s="34">
        <f>SUM(B43:B46)</f>
        <v>369140.6249999999</v>
      </c>
      <c r="C75" s="35" t="s">
        <v>54</v>
      </c>
      <c r="E75" s="45" t="s">
        <v>128</v>
      </c>
      <c r="F75" s="48">
        <f>F51/B75</f>
        <v>0.0006631619047619049</v>
      </c>
      <c r="G75" s="47" t="s">
        <v>82</v>
      </c>
    </row>
    <row r="76" spans="1:7" ht="12.75" customHeight="1">
      <c r="A76" s="40" t="s">
        <v>23</v>
      </c>
      <c r="B76" s="41">
        <f>(B44*B47+B45*B48+B46*B49)/B75</f>
        <v>15.26666666666667</v>
      </c>
      <c r="C76" s="42" t="s">
        <v>51</v>
      </c>
      <c r="E76" s="49" t="s">
        <v>57</v>
      </c>
      <c r="F76" s="50">
        <f>F74/B86</f>
        <v>-1.1560741261876995E-05</v>
      </c>
      <c r="G76" s="47" t="s">
        <v>72</v>
      </c>
    </row>
    <row r="77" spans="1:7" ht="12">
      <c r="A77" s="39" t="s">
        <v>22</v>
      </c>
      <c r="B77" s="34">
        <f>(B51*B53+B52*B54)/B74</f>
        <v>4.057142857142857</v>
      </c>
      <c r="C77" s="35" t="s">
        <v>52</v>
      </c>
      <c r="E77" s="45" t="s">
        <v>127</v>
      </c>
      <c r="F77" s="46">
        <f>B43*(F75+B79*F76)</f>
        <v>41.32681323880726</v>
      </c>
      <c r="G77" s="47" t="s">
        <v>73</v>
      </c>
    </row>
    <row r="78" spans="5:7" ht="12">
      <c r="E78" s="45" t="s">
        <v>58</v>
      </c>
      <c r="F78" s="46">
        <f>B44*(F75+B80*F76)</f>
        <v>35.63676089897719</v>
      </c>
      <c r="G78" s="47" t="s">
        <v>74</v>
      </c>
    </row>
    <row r="79" spans="1:7" ht="12">
      <c r="A79" s="39" t="s">
        <v>28</v>
      </c>
      <c r="B79" s="34">
        <f>-B76</f>
        <v>-15.26666666666667</v>
      </c>
      <c r="C79" s="35" t="s">
        <v>55</v>
      </c>
      <c r="E79" s="45" t="s">
        <v>59</v>
      </c>
      <c r="F79" s="46">
        <f>B45*(F75+B81*F76)</f>
        <v>88.61250611146761</v>
      </c>
      <c r="G79" s="47" t="s">
        <v>75</v>
      </c>
    </row>
    <row r="80" spans="1:7" ht="12">
      <c r="A80" s="39" t="s">
        <v>29</v>
      </c>
      <c r="B80" s="34">
        <f>B47-B76</f>
        <v>-5.266666666666669</v>
      </c>
      <c r="C80" s="35" t="s">
        <v>55</v>
      </c>
      <c r="E80" s="45" t="s">
        <v>60</v>
      </c>
      <c r="F80" s="46">
        <f>B46*(F75+B82*F76)</f>
        <v>79.22391975074798</v>
      </c>
      <c r="G80" s="47" t="s">
        <v>76</v>
      </c>
    </row>
    <row r="81" spans="1:7" ht="12">
      <c r="A81" s="39" t="s">
        <v>30</v>
      </c>
      <c r="B81" s="34">
        <f>B48-B76</f>
        <v>0.7333333333333307</v>
      </c>
      <c r="C81" s="35" t="s">
        <v>55</v>
      </c>
      <c r="E81" s="45" t="s">
        <v>61</v>
      </c>
      <c r="F81" s="46">
        <f>B50*B83*F76</f>
        <v>10.388409843289779</v>
      </c>
      <c r="G81" s="47" t="s">
        <v>77</v>
      </c>
    </row>
    <row r="82" spans="1:7" ht="12">
      <c r="A82" s="39" t="s">
        <v>31</v>
      </c>
      <c r="B82" s="34">
        <f>B49-B76</f>
        <v>6.733333333333331</v>
      </c>
      <c r="C82" s="35" t="s">
        <v>55</v>
      </c>
      <c r="E82" s="39" t="s">
        <v>62</v>
      </c>
      <c r="F82" s="46">
        <f>B51*B84*F76</f>
        <v>-3.5928616202927097</v>
      </c>
      <c r="G82" s="47" t="s">
        <v>78</v>
      </c>
    </row>
    <row r="83" spans="1:7" ht="12">
      <c r="A83" s="39" t="s">
        <v>32</v>
      </c>
      <c r="B83" s="34">
        <f>-B77</f>
        <v>-4.057142857142857</v>
      </c>
      <c r="C83" s="35" t="s">
        <v>55</v>
      </c>
      <c r="E83" s="39" t="s">
        <v>63</v>
      </c>
      <c r="F83" s="46">
        <f>B52*B85*F76</f>
        <v>-6.79554822299707</v>
      </c>
      <c r="G83" s="47" t="s">
        <v>79</v>
      </c>
    </row>
    <row r="84" spans="1:6" ht="12">
      <c r="A84" s="39" t="s">
        <v>33</v>
      </c>
      <c r="B84" s="34">
        <f>B53-B77</f>
        <v>1.942857142857143</v>
      </c>
      <c r="C84" s="35" t="s">
        <v>55</v>
      </c>
      <c r="F84" s="9">
        <f>SUM(F77:F83)</f>
        <v>244.80000000000004</v>
      </c>
    </row>
    <row r="85" spans="1:7" ht="12">
      <c r="A85" s="39" t="s">
        <v>34</v>
      </c>
      <c r="B85" s="34">
        <f>B54-B77</f>
        <v>11.942857142857143</v>
      </c>
      <c r="C85" s="35" t="s">
        <v>55</v>
      </c>
      <c r="G85" s="30">
        <f>B43*F75</f>
        <v>32.64</v>
      </c>
    </row>
    <row r="86" spans="1:7" ht="12">
      <c r="A86" s="39" t="s">
        <v>83</v>
      </c>
      <c r="B86" s="117">
        <f>B43*B79^2+B44*B80^2+B45*B81^2+B46*B82^2+B50*B83^2+B51*B84^2+B52*B85^2</f>
        <v>30315703.124999996</v>
      </c>
      <c r="C86" s="35" t="s">
        <v>56</v>
      </c>
      <c r="G86" s="30">
        <f>B44*F75</f>
        <v>32.64</v>
      </c>
    </row>
    <row r="87" ht="12">
      <c r="G87" s="30">
        <f>B45*F75</f>
        <v>89.76</v>
      </c>
    </row>
    <row r="88" ht="12">
      <c r="G88" s="30">
        <f>B46*F75</f>
        <v>89.76</v>
      </c>
    </row>
    <row r="89" ht="12">
      <c r="G89" s="51">
        <f>SUM(G85:G88)</f>
        <v>244.8</v>
      </c>
    </row>
  </sheetData>
  <sheetProtection/>
  <mergeCells count="7">
    <mergeCell ref="A1:G2"/>
    <mergeCell ref="A40:C41"/>
    <mergeCell ref="A57:C58"/>
    <mergeCell ref="A71:C72"/>
    <mergeCell ref="E40:G41"/>
    <mergeCell ref="E53:G54"/>
    <mergeCell ref="E71:G7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2"/>
  <sheetViews>
    <sheetView zoomScalePageLayoutView="0" workbookViewId="0" topLeftCell="A1">
      <selection activeCell="P30" sqref="P30"/>
    </sheetView>
  </sheetViews>
  <sheetFormatPr defaultColWidth="9.140625" defaultRowHeight="12.75"/>
  <cols>
    <col min="11" max="11" width="2.57421875" style="0" customWidth="1"/>
    <col min="13" max="13" width="4.57421875" style="84" customWidth="1"/>
  </cols>
  <sheetData>
    <row r="1" spans="2:21" ht="12" thickBot="1">
      <c r="B1" s="82" t="s">
        <v>168</v>
      </c>
      <c r="C1" s="80"/>
      <c r="D1" s="80"/>
      <c r="E1" s="80"/>
      <c r="F1" s="80"/>
      <c r="G1" s="80"/>
      <c r="H1" s="81"/>
      <c r="J1" s="85" t="s">
        <v>173</v>
      </c>
      <c r="K1" s="86"/>
      <c r="L1" s="86"/>
      <c r="M1" s="87"/>
      <c r="P1" s="114" t="s">
        <v>150</v>
      </c>
      <c r="Q1" s="115"/>
      <c r="R1" s="115"/>
      <c r="S1" s="115"/>
      <c r="T1" s="116"/>
      <c r="U1" s="109" t="s">
        <v>166</v>
      </c>
    </row>
    <row r="2" spans="2:21" ht="12.75">
      <c r="B2" s="71"/>
      <c r="C2" s="72"/>
      <c r="D2" s="72"/>
      <c r="E2" s="72"/>
      <c r="F2" s="72"/>
      <c r="G2" s="72"/>
      <c r="H2" s="73"/>
      <c r="J2" s="88" t="s">
        <v>169</v>
      </c>
      <c r="K2" s="88" t="s">
        <v>171</v>
      </c>
      <c r="L2" s="90">
        <v>40</v>
      </c>
      <c r="M2" s="89" t="s">
        <v>148</v>
      </c>
      <c r="P2" s="110">
        <v>1</v>
      </c>
      <c r="Q2" s="111" t="s">
        <v>151</v>
      </c>
      <c r="R2" s="112">
        <v>0</v>
      </c>
      <c r="S2" s="111" t="s">
        <v>152</v>
      </c>
      <c r="T2" s="113">
        <v>0</v>
      </c>
      <c r="U2" s="70"/>
    </row>
    <row r="3" spans="2:21" ht="12.75">
      <c r="B3" s="74"/>
      <c r="C3" s="75"/>
      <c r="D3" s="75"/>
      <c r="E3" s="75"/>
      <c r="F3" s="75"/>
      <c r="G3" s="75"/>
      <c r="H3" s="76"/>
      <c r="J3" s="88" t="s">
        <v>170</v>
      </c>
      <c r="K3" s="88" t="s">
        <v>172</v>
      </c>
      <c r="L3" s="90">
        <v>60</v>
      </c>
      <c r="M3" s="89" t="s">
        <v>148</v>
      </c>
      <c r="P3" s="63">
        <v>5</v>
      </c>
      <c r="Q3" s="52" t="s">
        <v>153</v>
      </c>
      <c r="R3" s="53">
        <v>0</v>
      </c>
      <c r="S3" s="52" t="s">
        <v>158</v>
      </c>
      <c r="T3" s="59">
        <v>6</v>
      </c>
      <c r="U3" s="70"/>
    </row>
    <row r="4" spans="2:21" ht="12.75">
      <c r="B4" s="74"/>
      <c r="C4" s="75"/>
      <c r="D4" s="75"/>
      <c r="E4" s="75"/>
      <c r="F4" s="75"/>
      <c r="G4" s="75"/>
      <c r="H4" s="76"/>
      <c r="J4" s="106" t="s">
        <v>188</v>
      </c>
      <c r="K4" s="107"/>
      <c r="L4" s="2">
        <f>(L2*(L3^3))/12</f>
        <v>720000</v>
      </c>
      <c r="M4" s="108" t="s">
        <v>149</v>
      </c>
      <c r="P4" s="63">
        <v>2</v>
      </c>
      <c r="Q4" s="52" t="s">
        <v>154</v>
      </c>
      <c r="R4" s="53">
        <v>10</v>
      </c>
      <c r="S4" s="52" t="s">
        <v>159</v>
      </c>
      <c r="T4" s="59">
        <v>0</v>
      </c>
      <c r="U4" s="70"/>
    </row>
    <row r="5" spans="2:21" ht="12.75">
      <c r="B5" s="74"/>
      <c r="C5" s="75"/>
      <c r="D5" s="75"/>
      <c r="E5" s="75"/>
      <c r="F5" s="75"/>
      <c r="G5" s="75"/>
      <c r="H5" s="76"/>
      <c r="J5" s="106" t="s">
        <v>189</v>
      </c>
      <c r="K5" s="107"/>
      <c r="L5" s="2">
        <f>(L3*(L2^3))/12</f>
        <v>320000</v>
      </c>
      <c r="M5" s="108" t="s">
        <v>149</v>
      </c>
      <c r="P5" s="63">
        <v>6</v>
      </c>
      <c r="Q5" s="52" t="s">
        <v>155</v>
      </c>
      <c r="R5" s="53">
        <v>10</v>
      </c>
      <c r="S5" s="52" t="s">
        <v>160</v>
      </c>
      <c r="T5" s="59">
        <v>6</v>
      </c>
      <c r="U5" s="70"/>
    </row>
    <row r="6" spans="2:21" ht="13.5" thickBot="1">
      <c r="B6" s="74"/>
      <c r="C6" s="75"/>
      <c r="D6" s="75"/>
      <c r="E6" s="75"/>
      <c r="F6" s="75"/>
      <c r="G6" s="75"/>
      <c r="H6" s="76"/>
      <c r="P6" s="63">
        <v>3</v>
      </c>
      <c r="Q6" s="52" t="s">
        <v>156</v>
      </c>
      <c r="R6" s="53">
        <v>16</v>
      </c>
      <c r="S6" s="52" t="s">
        <v>161</v>
      </c>
      <c r="T6" s="59">
        <v>0</v>
      </c>
      <c r="U6" s="70"/>
    </row>
    <row r="7" spans="2:21" ht="13.5" thickBot="1">
      <c r="B7" s="74"/>
      <c r="C7" s="75"/>
      <c r="D7" s="75"/>
      <c r="E7" s="75"/>
      <c r="F7" s="75"/>
      <c r="G7" s="75"/>
      <c r="H7" s="76"/>
      <c r="J7" s="91" t="s">
        <v>181</v>
      </c>
      <c r="K7" s="92"/>
      <c r="L7" s="92"/>
      <c r="M7" s="93"/>
      <c r="P7" s="63">
        <v>7</v>
      </c>
      <c r="Q7" s="54" t="s">
        <v>157</v>
      </c>
      <c r="R7" s="55">
        <v>16</v>
      </c>
      <c r="S7" s="54" t="s">
        <v>162</v>
      </c>
      <c r="T7" s="60">
        <v>6</v>
      </c>
      <c r="U7" s="70"/>
    </row>
    <row r="8" spans="2:21" ht="12.75">
      <c r="B8" s="74"/>
      <c r="C8" s="75"/>
      <c r="D8" s="75"/>
      <c r="E8" s="75"/>
      <c r="F8" s="75"/>
      <c r="G8" s="75"/>
      <c r="H8" s="76"/>
      <c r="J8" s="96" t="s">
        <v>182</v>
      </c>
      <c r="K8" s="96"/>
      <c r="L8" s="96"/>
      <c r="M8" s="96"/>
      <c r="P8" s="62">
        <f>COUNTA(P2:P7)</f>
        <v>6</v>
      </c>
      <c r="Q8" s="57" t="s">
        <v>165</v>
      </c>
      <c r="R8" s="53">
        <f>SUM(R2:R7)</f>
        <v>52</v>
      </c>
      <c r="S8" s="57" t="s">
        <v>165</v>
      </c>
      <c r="T8" s="59">
        <f>SUM(T2:T7)</f>
        <v>18</v>
      </c>
      <c r="U8" s="70"/>
    </row>
    <row r="9" spans="2:21" ht="12.75">
      <c r="B9" s="74"/>
      <c r="C9" s="75"/>
      <c r="D9" s="75"/>
      <c r="E9" s="75"/>
      <c r="F9" s="75"/>
      <c r="G9" s="75"/>
      <c r="H9" s="76"/>
      <c r="J9" s="94" t="s">
        <v>174</v>
      </c>
      <c r="K9" s="97">
        <v>1.5</v>
      </c>
      <c r="L9" s="98"/>
      <c r="M9" s="99"/>
      <c r="P9" s="56"/>
      <c r="Q9" s="57" t="s">
        <v>163</v>
      </c>
      <c r="R9" s="58">
        <f>R8/P8</f>
        <v>8.666666666666666</v>
      </c>
      <c r="S9" s="57" t="s">
        <v>164</v>
      </c>
      <c r="T9" s="61">
        <f>T8/P8</f>
        <v>3</v>
      </c>
      <c r="U9" s="70"/>
    </row>
    <row r="10" spans="2:13" ht="13.5" thickBot="1">
      <c r="B10" s="74"/>
      <c r="C10" s="75"/>
      <c r="D10" s="75"/>
      <c r="E10" s="75"/>
      <c r="F10" s="75"/>
      <c r="G10" s="75"/>
      <c r="H10" s="76"/>
      <c r="J10" s="95" t="s">
        <v>175</v>
      </c>
      <c r="K10" s="97">
        <v>2.6</v>
      </c>
      <c r="L10" s="98"/>
      <c r="M10" s="99"/>
    </row>
    <row r="11" spans="2:21" ht="13.5" thickBot="1">
      <c r="B11" s="74"/>
      <c r="C11" s="75"/>
      <c r="D11" s="75"/>
      <c r="E11" s="75"/>
      <c r="F11" s="75"/>
      <c r="G11" s="75"/>
      <c r="H11" s="76"/>
      <c r="J11" s="95" t="s">
        <v>176</v>
      </c>
      <c r="K11" s="97" t="s">
        <v>184</v>
      </c>
      <c r="L11" s="98"/>
      <c r="M11" s="99"/>
      <c r="P11" s="114" t="s">
        <v>150</v>
      </c>
      <c r="Q11" s="115"/>
      <c r="R11" s="115"/>
      <c r="S11" s="115"/>
      <c r="T11" s="116"/>
      <c r="U11" s="109" t="s">
        <v>167</v>
      </c>
    </row>
    <row r="12" spans="2:21" ht="12.75">
      <c r="B12" s="74"/>
      <c r="C12" s="75"/>
      <c r="D12" s="75"/>
      <c r="E12" s="75"/>
      <c r="F12" s="75"/>
      <c r="G12" s="75"/>
      <c r="H12" s="76"/>
      <c r="J12" s="95" t="s">
        <v>177</v>
      </c>
      <c r="K12" s="97" t="s">
        <v>185</v>
      </c>
      <c r="L12" s="98"/>
      <c r="M12" s="99"/>
      <c r="P12" s="110">
        <v>3</v>
      </c>
      <c r="Q12" s="111" t="s">
        <v>151</v>
      </c>
      <c r="R12" s="112">
        <v>16</v>
      </c>
      <c r="S12" s="111" t="s">
        <v>152</v>
      </c>
      <c r="T12" s="113">
        <v>0</v>
      </c>
      <c r="U12" s="70"/>
    </row>
    <row r="13" spans="2:21" ht="12.75">
      <c r="B13" s="74"/>
      <c r="C13" s="75"/>
      <c r="D13" s="75"/>
      <c r="E13" s="75"/>
      <c r="F13" s="75"/>
      <c r="G13" s="75"/>
      <c r="H13" s="76"/>
      <c r="J13" s="103" t="s">
        <v>183</v>
      </c>
      <c r="K13" s="104"/>
      <c r="L13" s="104"/>
      <c r="M13" s="105"/>
      <c r="P13" s="63">
        <v>4</v>
      </c>
      <c r="Q13" s="52" t="s">
        <v>153</v>
      </c>
      <c r="R13" s="53">
        <v>22</v>
      </c>
      <c r="S13" s="52" t="s">
        <v>158</v>
      </c>
      <c r="T13" s="59">
        <v>0</v>
      </c>
      <c r="U13" s="70"/>
    </row>
    <row r="14" spans="2:21" ht="12.75">
      <c r="B14" s="74"/>
      <c r="C14" s="75"/>
      <c r="D14" s="75"/>
      <c r="E14" s="75"/>
      <c r="F14" s="75"/>
      <c r="G14" s="75"/>
      <c r="H14" s="76"/>
      <c r="J14" s="95" t="s">
        <v>178</v>
      </c>
      <c r="K14" s="97" t="s">
        <v>186</v>
      </c>
      <c r="L14" s="98"/>
      <c r="M14" s="99"/>
      <c r="P14" s="63">
        <v>7</v>
      </c>
      <c r="Q14" s="52" t="s">
        <v>154</v>
      </c>
      <c r="R14" s="53">
        <v>16</v>
      </c>
      <c r="S14" s="52" t="s">
        <v>159</v>
      </c>
      <c r="T14" s="59">
        <v>6</v>
      </c>
      <c r="U14" s="70"/>
    </row>
    <row r="15" spans="2:21" ht="12.75">
      <c r="B15" s="74"/>
      <c r="C15" s="75"/>
      <c r="D15" s="75"/>
      <c r="E15" s="75"/>
      <c r="F15" s="75"/>
      <c r="G15" s="75"/>
      <c r="H15" s="76"/>
      <c r="J15" s="95" t="s">
        <v>179</v>
      </c>
      <c r="K15" s="100" t="s">
        <v>187</v>
      </c>
      <c r="L15" s="101"/>
      <c r="M15" s="102"/>
      <c r="P15" s="63">
        <v>8</v>
      </c>
      <c r="Q15" s="52" t="s">
        <v>155</v>
      </c>
      <c r="R15" s="53">
        <v>22</v>
      </c>
      <c r="S15" s="52" t="s">
        <v>160</v>
      </c>
      <c r="T15" s="59">
        <v>6</v>
      </c>
      <c r="U15" s="70"/>
    </row>
    <row r="16" spans="2:21" ht="12.75">
      <c r="B16" s="74"/>
      <c r="C16" s="75"/>
      <c r="D16" s="75"/>
      <c r="E16" s="75"/>
      <c r="F16" s="75"/>
      <c r="G16" s="75"/>
      <c r="H16" s="76"/>
      <c r="J16" s="95" t="s">
        <v>180</v>
      </c>
      <c r="K16" s="100">
        <v>9.1</v>
      </c>
      <c r="L16" s="101"/>
      <c r="M16" s="102"/>
      <c r="P16" s="63">
        <v>9</v>
      </c>
      <c r="Q16" s="52" t="s">
        <v>156</v>
      </c>
      <c r="R16" s="53">
        <v>16</v>
      </c>
      <c r="S16" s="52" t="s">
        <v>161</v>
      </c>
      <c r="T16" s="59">
        <v>16</v>
      </c>
      <c r="U16" s="70"/>
    </row>
    <row r="17" spans="2:21" ht="12.75">
      <c r="B17" s="74"/>
      <c r="C17" s="75"/>
      <c r="D17" s="75"/>
      <c r="E17" s="75"/>
      <c r="F17" s="75"/>
      <c r="G17" s="75"/>
      <c r="H17" s="76"/>
      <c r="P17" s="63">
        <v>10</v>
      </c>
      <c r="Q17" s="54" t="s">
        <v>157</v>
      </c>
      <c r="R17" s="55">
        <v>22</v>
      </c>
      <c r="S17" s="54" t="s">
        <v>162</v>
      </c>
      <c r="T17" s="60">
        <v>16</v>
      </c>
      <c r="U17" s="70"/>
    </row>
    <row r="18" spans="2:21" ht="12.75">
      <c r="B18" s="74"/>
      <c r="C18" s="75"/>
      <c r="D18" s="75"/>
      <c r="E18" s="75"/>
      <c r="F18" s="75"/>
      <c r="G18" s="75"/>
      <c r="H18" s="76"/>
      <c r="P18" s="62">
        <f>COUNTA(P12:P17)</f>
        <v>6</v>
      </c>
      <c r="Q18" s="57" t="s">
        <v>165</v>
      </c>
      <c r="R18" s="53">
        <f>SUM(R12:R17)</f>
        <v>114</v>
      </c>
      <c r="S18" s="57" t="s">
        <v>165</v>
      </c>
      <c r="T18" s="59">
        <f>SUM(T12:T17)</f>
        <v>44</v>
      </c>
      <c r="U18" s="70"/>
    </row>
    <row r="19" spans="2:21" ht="12.75">
      <c r="B19" s="74"/>
      <c r="C19" s="75"/>
      <c r="D19" s="75"/>
      <c r="E19" s="75"/>
      <c r="F19" s="75"/>
      <c r="G19" s="75"/>
      <c r="H19" s="76"/>
      <c r="P19" s="56"/>
      <c r="Q19" s="57" t="s">
        <v>163</v>
      </c>
      <c r="R19" s="58">
        <f>R18/P18</f>
        <v>19</v>
      </c>
      <c r="S19" s="57" t="s">
        <v>164</v>
      </c>
      <c r="T19" s="61">
        <f>T18/P18</f>
        <v>7.333333333333333</v>
      </c>
      <c r="U19" s="70"/>
    </row>
    <row r="20" spans="2:8" ht="12.75">
      <c r="B20" s="74"/>
      <c r="C20" s="75"/>
      <c r="D20" s="75"/>
      <c r="E20" s="75"/>
      <c r="F20" s="75"/>
      <c r="G20" s="75"/>
      <c r="H20" s="76"/>
    </row>
    <row r="21" spans="2:8" ht="12.75">
      <c r="B21" s="74"/>
      <c r="C21" s="75"/>
      <c r="D21" s="75"/>
      <c r="E21" s="75"/>
      <c r="F21" s="75"/>
      <c r="G21" s="75"/>
      <c r="H21" s="76"/>
    </row>
    <row r="22" spans="2:12" ht="13.5" thickBot="1">
      <c r="B22" s="77"/>
      <c r="C22" s="78"/>
      <c r="D22" s="78"/>
      <c r="E22" s="78"/>
      <c r="F22" s="78"/>
      <c r="G22" s="78"/>
      <c r="H22" s="79"/>
      <c r="L22" s="83"/>
    </row>
  </sheetData>
  <sheetProtection/>
  <mergeCells count="18">
    <mergeCell ref="J4:K4"/>
    <mergeCell ref="J5:K5"/>
    <mergeCell ref="K9:M9"/>
    <mergeCell ref="K10:M10"/>
    <mergeCell ref="K11:M11"/>
    <mergeCell ref="K12:M12"/>
    <mergeCell ref="J8:M8"/>
    <mergeCell ref="K14:M14"/>
    <mergeCell ref="K15:M15"/>
    <mergeCell ref="K16:M16"/>
    <mergeCell ref="U1:U9"/>
    <mergeCell ref="P1:T1"/>
    <mergeCell ref="P11:T11"/>
    <mergeCell ref="U11:U19"/>
    <mergeCell ref="B2:H22"/>
    <mergeCell ref="B1:H1"/>
    <mergeCell ref="J1:M1"/>
    <mergeCell ref="J7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utente</cp:lastModifiedBy>
  <cp:lastPrinted>2010-06-07T14:33:50Z</cp:lastPrinted>
  <dcterms:created xsi:type="dcterms:W3CDTF">2010-06-04T08:34:42Z</dcterms:created>
  <dcterms:modified xsi:type="dcterms:W3CDTF">2018-12-27T13:26:49Z</dcterms:modified>
  <cp:category/>
  <cp:version/>
  <cp:contentType/>
  <cp:contentStatus/>
</cp:coreProperties>
</file>