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cls armato" sheetId="1" r:id="rId1"/>
  </sheets>
  <definedNames>
    <definedName name="_xlnm.Print_Area" localSheetId="0">'cls armato'!$A$1:$N$4</definedName>
  </definedNames>
  <calcPr fullCalcOnLoad="1"/>
</workbook>
</file>

<file path=xl/sharedStrings.xml><?xml version="1.0" encoding="utf-8"?>
<sst xmlns="http://schemas.openxmlformats.org/spreadsheetml/2006/main" count="97" uniqueCount="68">
  <si>
    <t>cm2</t>
  </si>
  <si>
    <t xml:space="preserve"> </t>
  </si>
  <si>
    <t>cm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</si>
  <si>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</si>
  <si>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</si>
  <si>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>Mpa</t>
  </si>
  <si>
    <t>m</t>
  </si>
  <si>
    <t>E</t>
  </si>
  <si>
    <t>l</t>
  </si>
  <si>
    <t>cm2</t>
  </si>
  <si>
    <t>m</t>
  </si>
  <si>
    <t>m2</t>
  </si>
  <si>
    <t>kN/m</t>
  </si>
  <si>
    <t>kN/mq</t>
  </si>
  <si>
    <t>kN/mq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</si>
  <si>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</si>
  <si>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</si>
  <si>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</si>
  <si>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>h</t>
  </si>
  <si>
    <t>b</t>
  </si>
  <si>
    <t xml:space="preserve"> </t>
  </si>
  <si>
    <t>kN</t>
  </si>
  <si>
    <t>Mpa</t>
  </si>
  <si>
    <t>Mpa</t>
  </si>
  <si>
    <t>m</t>
  </si>
  <si>
    <t>cm</t>
  </si>
  <si>
    <t>cm</t>
  </si>
  <si>
    <t>N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</si>
  <si>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</si>
  <si>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</si>
  <si>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</si>
  <si>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</si>
  <si>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</si>
  <si>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</si>
  <si>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</si>
  <si>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</si>
  <si>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</si>
  <si>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</si>
  <si>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</si>
  <si>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</si>
  <si>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</si>
  <si>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</si>
  <si>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</si>
  <si>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</si>
  <si>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</si>
  <si>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t>fcd*</t>
  </si>
  <si>
    <t>B2,3,4-C2,3,4</t>
  </si>
  <si>
    <t>A2,3,4- B1 - C1 -D2,3,4</t>
  </si>
  <si>
    <t>A1 - D1</t>
  </si>
  <si>
    <t>A-B-C-D 5</t>
  </si>
  <si>
    <t>PILASTRI SCALE</t>
  </si>
  <si>
    <t>30X50</t>
  </si>
  <si>
    <t>30X35</t>
  </si>
  <si>
    <t>30X30</t>
  </si>
  <si>
    <t>30X45</t>
  </si>
  <si>
    <t>kN/m</t>
  </si>
  <si>
    <t>30X40</t>
  </si>
  <si>
    <t xml:space="preserve"> Pilastri</t>
  </si>
  <si>
    <t xml:space="preserve"> </t>
  </si>
  <si>
    <t xml:space="preserve"> kN/mq</t>
  </si>
  <si>
    <t>m</t>
  </si>
  <si>
    <t>Centrali</t>
  </si>
  <si>
    <t>Angolari</t>
  </si>
  <si>
    <t>q orizz. Vento</t>
  </si>
  <si>
    <t>q orizz lineare y</t>
  </si>
  <si>
    <t>q orizz. lineare x</t>
  </si>
  <si>
    <t>Interasse pilastro y</t>
  </si>
  <si>
    <t>Interasse pilastro x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</si>
</sst>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2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0"/>
    </font>
    <font>
      <sz val="10"/>
      <name val="Calibri"/>
      <family val="2"/>
    </font>
    <font>
      <sz val="11"/>
      <name val="Avenir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venir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Avenir Book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2" fillId="0" borderId="2" applyNumberFormat="0" applyFill="0" applyAlignment="0" applyProtection="0"/>
    <xf numFmtId="0" fontId="33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0" fontId="36" fillId="18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77" fontId="0" fillId="30" borderId="10" xfId="0" applyNumberFormat="1" applyFill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9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7" fontId="11" fillId="31" borderId="10" xfId="0" applyNumberFormat="1" applyFont="1" applyFill="1" applyBorder="1" applyAlignment="1">
      <alignment horizont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2" fillId="31" borderId="10" xfId="0" applyNumberFormat="1" applyFont="1" applyFill="1" applyBorder="1" applyAlignment="1">
      <alignment horizontal="center" vertical="center"/>
    </xf>
    <xf numFmtId="1" fontId="0" fillId="31" borderId="10" xfId="0" applyNumberForma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9" fillId="32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7" fontId="0" fillId="33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13" fillId="34" borderId="11" xfId="0" applyNumberFormat="1" applyFont="1" applyFill="1" applyBorder="1" applyAlignment="1">
      <alignment horizontal="center" vertical="center"/>
    </xf>
    <xf numFmtId="2" fontId="13" fillId="34" borderId="12" xfId="0" applyNumberFormat="1" applyFont="1" applyFill="1" applyBorder="1" applyAlignment="1">
      <alignment horizontal="center" vertical="center"/>
    </xf>
    <xf numFmtId="2" fontId="13" fillId="34" borderId="13" xfId="0" applyNumberFormat="1" applyFont="1" applyFill="1" applyBorder="1" applyAlignment="1">
      <alignment horizontal="center" vertical="center"/>
    </xf>
    <xf numFmtId="2" fontId="13" fillId="34" borderId="12" xfId="0" applyNumberFormat="1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2" fontId="13" fillId="34" borderId="14" xfId="0" applyNumberFormat="1" applyFont="1" applyFill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vertical="center"/>
    </xf>
    <xf numFmtId="2" fontId="13" fillId="34" borderId="16" xfId="0" applyNumberFormat="1" applyFont="1" applyFill="1" applyBorder="1" applyAlignment="1">
      <alignment horizontal="center" vertical="center"/>
    </xf>
    <xf numFmtId="2" fontId="13" fillId="31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/>
    </xf>
    <xf numFmtId="2" fontId="0" fillId="38" borderId="10" xfId="0" applyNumberFormat="1" applyFill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2" fontId="13" fillId="31" borderId="11" xfId="0" applyNumberFormat="1" applyFont="1" applyFill="1" applyBorder="1" applyAlignment="1">
      <alignment horizontal="center" vertical="center"/>
    </xf>
    <xf numFmtId="2" fontId="13" fillId="31" borderId="11" xfId="0" applyNumberFormat="1" applyFont="1" applyFill="1" applyBorder="1" applyAlignment="1">
      <alignment horizontal="center" vertical="center"/>
    </xf>
    <xf numFmtId="2" fontId="13" fillId="31" borderId="15" xfId="0" applyNumberFormat="1" applyFont="1" applyFill="1" applyBorder="1" applyAlignment="1">
      <alignment horizontal="center" vertical="center"/>
    </xf>
    <xf numFmtId="2" fontId="13" fillId="31" borderId="16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3" fillId="31" borderId="12" xfId="0" applyNumberFormat="1" applyFont="1" applyFill="1" applyBorder="1" applyAlignment="1">
      <alignment horizontal="center" vertical="center" wrapText="1"/>
    </xf>
    <xf numFmtId="2" fontId="13" fillId="31" borderId="13" xfId="0" applyNumberFormat="1" applyFont="1" applyFill="1" applyBorder="1" applyAlignment="1">
      <alignment horizontal="center" vertical="center" wrapText="1"/>
    </xf>
    <xf numFmtId="2" fontId="13" fillId="31" borderId="14" xfId="0" applyNumberFormat="1" applyFont="1" applyFill="1" applyBorder="1" applyAlignment="1">
      <alignment horizontal="center" vertical="center" wrapText="1"/>
    </xf>
    <xf numFmtId="2" fontId="13" fillId="31" borderId="11" xfId="0" applyNumberFormat="1" applyFont="1" applyFill="1" applyBorder="1" applyAlignment="1">
      <alignment horizontal="center" vertical="center" wrapText="1"/>
    </xf>
    <xf numFmtId="2" fontId="13" fillId="31" borderId="15" xfId="0" applyNumberFormat="1" applyFont="1" applyFill="1" applyBorder="1" applyAlignment="1">
      <alignment horizontal="center" vertical="center" wrapText="1"/>
    </xf>
    <xf numFmtId="2" fontId="13" fillId="31" borderId="16" xfId="0" applyNumberFormat="1" applyFont="1" applyFill="1" applyBorder="1" applyAlignment="1">
      <alignment horizontal="center" vertical="center" wrapText="1"/>
    </xf>
    <xf numFmtId="2" fontId="13" fillId="31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PageLayoutView="0" workbookViewId="0" topLeftCell="A1">
      <selection activeCell="A1" sqref="A1"/>
    </sheetView>
  </sheetViews>
  <sheetFormatPr defaultColWidth="5.7109375" defaultRowHeight="12.75"/>
  <cols>
    <col min="1" max="1" width="17.421875" style="3" customWidth="1"/>
    <col min="2" max="5" width="5.7109375" style="3" customWidth="1"/>
    <col min="6" max="6" width="9.28125" style="3" customWidth="1"/>
    <col min="7" max="9" width="5.7109375" style="3" customWidth="1"/>
    <col min="10" max="10" width="6.7109375" style="3" customWidth="1"/>
    <col min="11" max="15" width="5.7109375" style="3" customWidth="1"/>
    <col min="16" max="16" width="7.28125" style="3" customWidth="1"/>
    <col min="17" max="20" width="5.7109375" style="3" customWidth="1"/>
    <col min="21" max="21" width="6.7109375" style="3" customWidth="1"/>
    <col min="22" max="27" width="5.7109375" style="3" customWidth="1"/>
    <col min="28" max="28" width="20.7109375" style="3" customWidth="1"/>
    <col min="29" max="16384" width="5.7109375" style="3" customWidth="1"/>
  </cols>
  <sheetData>
    <row r="1" spans="1:30" ht="13.5" customHeight="1">
      <c r="A1" s="24" t="s">
        <v>30</v>
      </c>
      <c r="B1" s="24" t="s">
        <v>29</v>
      </c>
      <c r="C1" s="13" t="s">
        <v>31</v>
      </c>
      <c r="D1" s="24" t="s">
        <v>34</v>
      </c>
      <c r="E1" s="24" t="s">
        <v>35</v>
      </c>
      <c r="F1" s="16" t="s">
        <v>32</v>
      </c>
      <c r="G1" s="19" t="s">
        <v>15</v>
      </c>
      <c r="H1" s="19" t="s">
        <v>16</v>
      </c>
      <c r="I1" s="21" t="s">
        <v>17</v>
      </c>
      <c r="J1" s="14" t="s">
        <v>36</v>
      </c>
      <c r="K1" s="24" t="s">
        <v>37</v>
      </c>
      <c r="L1" s="4" t="s">
        <v>27</v>
      </c>
      <c r="M1" s="18" t="s">
        <v>3</v>
      </c>
      <c r="N1" s="10" t="s">
        <v>4</v>
      </c>
      <c r="O1" s="30" t="s">
        <v>45</v>
      </c>
      <c r="P1" s="13" t="s">
        <v>38</v>
      </c>
      <c r="Q1" s="31" t="s">
        <v>41</v>
      </c>
      <c r="R1" s="26" t="s">
        <v>7</v>
      </c>
      <c r="S1" s="27" t="s">
        <v>39</v>
      </c>
      <c r="T1" s="26" t="s">
        <v>8</v>
      </c>
      <c r="U1" s="15" t="s">
        <v>44</v>
      </c>
      <c r="V1" s="15" t="s">
        <v>40</v>
      </c>
      <c r="W1" s="34" t="s">
        <v>41</v>
      </c>
      <c r="X1" s="26" t="s">
        <v>19</v>
      </c>
      <c r="Y1" s="15" t="s">
        <v>42</v>
      </c>
      <c r="Z1" s="26" t="s">
        <v>18</v>
      </c>
      <c r="AA1" s="15" t="s">
        <v>43</v>
      </c>
      <c r="AB1" s="2"/>
      <c r="AC1" s="2"/>
      <c r="AD1" s="2"/>
    </row>
    <row r="2" spans="1:30" ht="13.5" customHeight="1">
      <c r="A2" s="25" t="s">
        <v>24</v>
      </c>
      <c r="B2" s="25" t="s">
        <v>10</v>
      </c>
      <c r="C2" s="6" t="s">
        <v>11</v>
      </c>
      <c r="D2" s="25" t="s">
        <v>12</v>
      </c>
      <c r="E2" s="25" t="s">
        <v>12</v>
      </c>
      <c r="F2" s="16" t="s">
        <v>33</v>
      </c>
      <c r="G2" s="19" t="s">
        <v>14</v>
      </c>
      <c r="H2" s="19" t="s">
        <v>13</v>
      </c>
      <c r="I2" s="21" t="s">
        <v>14</v>
      </c>
      <c r="J2" s="14" t="s">
        <v>33</v>
      </c>
      <c r="K2" s="19"/>
      <c r="L2" s="4" t="s">
        <v>21</v>
      </c>
      <c r="M2" s="19" t="s">
        <v>22</v>
      </c>
      <c r="N2" s="5" t="s">
        <v>23</v>
      </c>
      <c r="O2" s="29" t="s">
        <v>28</v>
      </c>
      <c r="P2" s="6" t="s">
        <v>9</v>
      </c>
      <c r="Q2" s="32" t="s">
        <v>26</v>
      </c>
      <c r="R2" s="26" t="s">
        <v>5</v>
      </c>
      <c r="S2" s="26"/>
      <c r="T2" s="26" t="s">
        <v>6</v>
      </c>
      <c r="U2" s="2" t="s">
        <v>1</v>
      </c>
      <c r="V2" s="2" t="s">
        <v>2</v>
      </c>
      <c r="W2" s="35" t="s">
        <v>26</v>
      </c>
      <c r="X2" s="26" t="s">
        <v>25</v>
      </c>
      <c r="Y2" s="2" t="s">
        <v>26</v>
      </c>
      <c r="Z2" s="26" t="s">
        <v>26</v>
      </c>
      <c r="AA2" s="2" t="s">
        <v>0</v>
      </c>
      <c r="AB2" s="2"/>
      <c r="AC2" s="2"/>
      <c r="AD2" s="2"/>
    </row>
    <row r="3" spans="1:30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2"/>
      <c r="N3" s="5"/>
      <c r="O3" s="5"/>
      <c r="P3" s="49"/>
      <c r="Q3" s="35"/>
      <c r="R3" s="2"/>
      <c r="S3" s="2"/>
      <c r="T3" s="2"/>
      <c r="U3" s="2"/>
      <c r="V3" s="2"/>
      <c r="W3" s="35"/>
      <c r="X3" s="2"/>
      <c r="Y3" s="2"/>
      <c r="Z3" s="2"/>
      <c r="AA3" s="2"/>
      <c r="AB3" s="2"/>
      <c r="AC3" s="2"/>
      <c r="AD3" s="2"/>
    </row>
    <row r="4" spans="1:30" ht="13.5" customHeight="1">
      <c r="A4" s="22">
        <v>5</v>
      </c>
      <c r="B4" s="22">
        <v>6</v>
      </c>
      <c r="C4" s="7">
        <f>A4*B4</f>
        <v>30</v>
      </c>
      <c r="D4" s="22">
        <v>4.88</v>
      </c>
      <c r="E4" s="22">
        <v>1.25</v>
      </c>
      <c r="F4" s="17">
        <f>1.3*A4*D4+1.3*B4*E4</f>
        <v>41.47</v>
      </c>
      <c r="G4" s="22">
        <v>2.96</v>
      </c>
      <c r="H4" s="22">
        <v>2.97</v>
      </c>
      <c r="I4" s="22">
        <v>2</v>
      </c>
      <c r="J4" s="1">
        <f>(1.3*G4+1.5*H4+1.5*I4)*C4</f>
        <v>339.09000000000003</v>
      </c>
      <c r="K4" s="23">
        <v>3</v>
      </c>
      <c r="L4" s="8">
        <f>(J4+F4)*K4</f>
        <v>1141.6800000000003</v>
      </c>
      <c r="M4" s="20">
        <v>37.35</v>
      </c>
      <c r="N4" s="12">
        <f>0.85*M4/1.5</f>
        <v>21.165</v>
      </c>
      <c r="O4" s="12">
        <f>N4*0.5</f>
        <v>10.5825</v>
      </c>
      <c r="P4" s="11">
        <f>L4*10/O4</f>
        <v>1078.8377037562016</v>
      </c>
      <c r="Q4" s="33">
        <f>SQRT(P4)</f>
        <v>32.84566491572673</v>
      </c>
      <c r="R4" s="28">
        <v>21000</v>
      </c>
      <c r="S4" s="26">
        <v>1</v>
      </c>
      <c r="T4" s="26">
        <v>3.5</v>
      </c>
      <c r="U4" s="2">
        <f>PI()*SQRT(R4/N4)</f>
        <v>98.95788021355757</v>
      </c>
      <c r="V4" s="2">
        <f>S4*T4*100/U4</f>
        <v>3.536858300164445</v>
      </c>
      <c r="W4" s="35">
        <f>V4*SQRT(12)</f>
        <v>12.252036550113026</v>
      </c>
      <c r="X4" s="26">
        <v>30</v>
      </c>
      <c r="Y4" s="2">
        <f>P4/X4</f>
        <v>35.96125679187339</v>
      </c>
      <c r="Z4" s="26">
        <v>50</v>
      </c>
      <c r="AA4" s="9">
        <f>X4*Z4</f>
        <v>1500</v>
      </c>
      <c r="AB4" s="2" t="s">
        <v>46</v>
      </c>
      <c r="AC4" s="53"/>
      <c r="AD4" s="2" t="s">
        <v>51</v>
      </c>
    </row>
    <row r="5" spans="1:30" ht="13.5" customHeight="1">
      <c r="A5" s="22">
        <v>3</v>
      </c>
      <c r="B5" s="22">
        <v>6</v>
      </c>
      <c r="C5" s="7">
        <f>A5*B5</f>
        <v>18</v>
      </c>
      <c r="D5" s="22">
        <v>3.75</v>
      </c>
      <c r="E5" s="22">
        <v>1.25</v>
      </c>
      <c r="F5" s="17">
        <f>1.3*A5*D5+1.3*B5*E5</f>
        <v>24.375</v>
      </c>
      <c r="G5" s="22">
        <v>2.96</v>
      </c>
      <c r="H5" s="22">
        <v>2.97</v>
      </c>
      <c r="I5" s="22">
        <v>2</v>
      </c>
      <c r="J5" s="1">
        <f>(1.3*G5+1.5*H5+1.5*I5)*C5</f>
        <v>203.454</v>
      </c>
      <c r="K5" s="23">
        <v>3</v>
      </c>
      <c r="L5" s="8">
        <f>(J5+F5)*K5</f>
        <v>683.4870000000001</v>
      </c>
      <c r="M5" s="20">
        <v>37.35</v>
      </c>
      <c r="N5" s="12">
        <f>0.85*M5/1.5</f>
        <v>21.165</v>
      </c>
      <c r="O5" s="12">
        <f>N5*0.5</f>
        <v>10.5825</v>
      </c>
      <c r="P5" s="11">
        <f>L5*10/O5</f>
        <v>645.8653437278526</v>
      </c>
      <c r="Q5" s="33">
        <f>SQRT(P5)</f>
        <v>25.41388092613666</v>
      </c>
      <c r="R5" s="28">
        <v>21000</v>
      </c>
      <c r="S5" s="26">
        <v>1</v>
      </c>
      <c r="T5" s="26">
        <v>3.5</v>
      </c>
      <c r="U5" s="2">
        <f>PI()*SQRT(R5/N5)</f>
        <v>98.95788021355757</v>
      </c>
      <c r="V5" s="2">
        <f>S5*T5*100/U5</f>
        <v>3.536858300164445</v>
      </c>
      <c r="W5" s="35">
        <f>V5*SQRT(12)</f>
        <v>12.252036550113026</v>
      </c>
      <c r="X5" s="26">
        <v>30</v>
      </c>
      <c r="Y5" s="2">
        <f>P5/X5</f>
        <v>21.52884479092842</v>
      </c>
      <c r="Z5" s="26">
        <v>35</v>
      </c>
      <c r="AA5" s="9">
        <f>X5*Z5</f>
        <v>1050</v>
      </c>
      <c r="AB5" s="2" t="s">
        <v>47</v>
      </c>
      <c r="AC5" s="54"/>
      <c r="AD5" s="2" t="s">
        <v>52</v>
      </c>
    </row>
    <row r="6" spans="1:30" ht="13.5" customHeight="1">
      <c r="A6" s="22">
        <v>3</v>
      </c>
      <c r="B6" s="22">
        <v>3</v>
      </c>
      <c r="C6" s="7">
        <f>A6*B6</f>
        <v>9</v>
      </c>
      <c r="D6" s="22">
        <v>3.75</v>
      </c>
      <c r="E6" s="22">
        <v>1.25</v>
      </c>
      <c r="F6" s="17">
        <f>1.3*A6*D6+1.3*B6*E6</f>
        <v>19.5</v>
      </c>
      <c r="G6" s="22">
        <v>2.96</v>
      </c>
      <c r="H6" s="22">
        <v>2.97</v>
      </c>
      <c r="I6" s="22">
        <v>2</v>
      </c>
      <c r="J6" s="1">
        <f>(1.3*G6+1.5*H6+1.5*I6)*C6</f>
        <v>101.727</v>
      </c>
      <c r="K6" s="23">
        <v>3</v>
      </c>
      <c r="L6" s="8">
        <f>(J6+F6)*K6</f>
        <v>363.68100000000004</v>
      </c>
      <c r="M6" s="20">
        <v>37.35</v>
      </c>
      <c r="N6" s="12">
        <f>0.85*M6/1.5</f>
        <v>21.165</v>
      </c>
      <c r="O6" s="12">
        <f>N6*0.5</f>
        <v>10.5825</v>
      </c>
      <c r="P6" s="11">
        <f>L6*10/O6</f>
        <v>343.6626506024097</v>
      </c>
      <c r="Q6" s="33">
        <f>SQRT(P6)</f>
        <v>18.538140430000247</v>
      </c>
      <c r="R6" s="28">
        <v>21000</v>
      </c>
      <c r="S6" s="26">
        <v>1</v>
      </c>
      <c r="T6" s="26">
        <v>3.5</v>
      </c>
      <c r="U6" s="2">
        <f>PI()*SQRT(R6/N6)</f>
        <v>98.95788021355757</v>
      </c>
      <c r="V6" s="2">
        <f>S6*T6*100/U6</f>
        <v>3.536858300164445</v>
      </c>
      <c r="W6" s="35">
        <f>V6*SQRT(12)</f>
        <v>12.252036550113026</v>
      </c>
      <c r="X6" s="26">
        <v>30</v>
      </c>
      <c r="Y6" s="2">
        <f>P6/X6</f>
        <v>11.455421686746991</v>
      </c>
      <c r="Z6" s="26">
        <v>30</v>
      </c>
      <c r="AA6" s="9">
        <f>X6*Z6</f>
        <v>900</v>
      </c>
      <c r="AB6" s="2" t="s">
        <v>48</v>
      </c>
      <c r="AC6" s="55"/>
      <c r="AD6" s="2" t="s">
        <v>53</v>
      </c>
    </row>
    <row r="7" spans="1:30" ht="13.5" customHeight="1">
      <c r="A7" s="22">
        <v>5</v>
      </c>
      <c r="B7" s="22">
        <v>5</v>
      </c>
      <c r="C7" s="7">
        <f>A7*B7</f>
        <v>25</v>
      </c>
      <c r="D7" s="22">
        <v>8.26</v>
      </c>
      <c r="E7" s="22">
        <v>2.29</v>
      </c>
      <c r="F7" s="17">
        <f>1.3*A7*D7+1.3*B7*E7</f>
        <v>68.575</v>
      </c>
      <c r="G7" s="22">
        <v>2.96</v>
      </c>
      <c r="H7" s="22">
        <v>2.97</v>
      </c>
      <c r="I7" s="22">
        <v>2</v>
      </c>
      <c r="J7" s="1">
        <f>(1.3*G7+1.5*H7+1.5*I7)*C7</f>
        <v>282.57500000000005</v>
      </c>
      <c r="K7" s="23">
        <v>3</v>
      </c>
      <c r="L7" s="8">
        <f>(J7+F7)*K7</f>
        <v>1053.45</v>
      </c>
      <c r="M7" s="20">
        <v>37.35</v>
      </c>
      <c r="N7" s="12">
        <f>0.85*M7/1.5</f>
        <v>21.165</v>
      </c>
      <c r="O7" s="12">
        <f>N7*0.5</f>
        <v>10.5825</v>
      </c>
      <c r="P7" s="11">
        <f>L7*10/O7</f>
        <v>995.4642097802977</v>
      </c>
      <c r="Q7" s="33">
        <f>SQRT(P7)</f>
        <v>31.550977952835275</v>
      </c>
      <c r="R7" s="28">
        <v>21000</v>
      </c>
      <c r="S7" s="26">
        <v>1</v>
      </c>
      <c r="T7" s="26">
        <v>3.5</v>
      </c>
      <c r="U7" s="2">
        <f>PI()*SQRT(R7/N7)</f>
        <v>98.95788021355757</v>
      </c>
      <c r="V7" s="2">
        <f>S7*T7*100/U7</f>
        <v>3.536858300164445</v>
      </c>
      <c r="W7" s="35">
        <f>V7*SQRT(12)</f>
        <v>12.252036550113026</v>
      </c>
      <c r="X7" s="26">
        <v>30</v>
      </c>
      <c r="Y7" s="2">
        <f>P7/X7</f>
        <v>33.18214032600992</v>
      </c>
      <c r="Z7" s="26">
        <v>50</v>
      </c>
      <c r="AA7" s="9">
        <f>X7*Z7</f>
        <v>1500</v>
      </c>
      <c r="AB7" s="2" t="s">
        <v>49</v>
      </c>
      <c r="AC7" s="56"/>
      <c r="AD7" s="2" t="s">
        <v>51</v>
      </c>
    </row>
    <row r="8" spans="1:30" ht="13.5" customHeight="1">
      <c r="A8" s="22">
        <v>3.52</v>
      </c>
      <c r="B8" s="22">
        <v>3.52</v>
      </c>
      <c r="C8" s="7">
        <f>A8*B8</f>
        <v>12.3904</v>
      </c>
      <c r="D8" s="22">
        <v>4.88</v>
      </c>
      <c r="E8" s="22">
        <v>0.625</v>
      </c>
      <c r="F8" s="17">
        <f>1.3*A8*D8+1.3*B8*E8</f>
        <v>25.19088</v>
      </c>
      <c r="G8" s="22">
        <v>2.96</v>
      </c>
      <c r="H8" s="22">
        <v>2.97</v>
      </c>
      <c r="I8" s="22">
        <v>2</v>
      </c>
      <c r="J8" s="1">
        <f>(1.3*G8+1.5*H8+1.5*I8)*C8</f>
        <v>140.0486912</v>
      </c>
      <c r="K8" s="23">
        <v>3</v>
      </c>
      <c r="L8" s="8">
        <f>(J8+F8)*K8</f>
        <v>495.7187136</v>
      </c>
      <c r="M8" s="20">
        <v>37.35</v>
      </c>
      <c r="N8" s="12">
        <f>0.85*M8/1.5</f>
        <v>21.165</v>
      </c>
      <c r="O8" s="12">
        <f>N8*0.5</f>
        <v>10.5825</v>
      </c>
      <c r="P8" s="11">
        <f>L8*10/O8</f>
        <v>468.43251934798025</v>
      </c>
      <c r="Q8" s="33">
        <f>SQRT(P8)</f>
        <v>21.64330195113445</v>
      </c>
      <c r="R8" s="28">
        <v>21000</v>
      </c>
      <c r="S8" s="26">
        <v>1</v>
      </c>
      <c r="T8" s="26">
        <v>3.5</v>
      </c>
      <c r="U8" s="2">
        <f>PI()*SQRT(R8/N8)</f>
        <v>98.95788021355757</v>
      </c>
      <c r="V8" s="2">
        <f>S8*T8*100/U8</f>
        <v>3.536858300164445</v>
      </c>
      <c r="W8" s="35">
        <f>V8*SQRT(12)</f>
        <v>12.252036550113026</v>
      </c>
      <c r="X8" s="26">
        <v>30</v>
      </c>
      <c r="Y8" s="2">
        <f>P8/X8</f>
        <v>15.614417311599341</v>
      </c>
      <c r="Z8" s="26">
        <v>30</v>
      </c>
      <c r="AA8" s="9">
        <f>X8*Z8</f>
        <v>900</v>
      </c>
      <c r="AB8" s="2" t="s">
        <v>50</v>
      </c>
      <c r="AC8" s="57"/>
      <c r="AD8" s="2" t="s">
        <v>53</v>
      </c>
    </row>
    <row r="9" spans="1:30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45"/>
      <c r="L9" s="45"/>
      <c r="M9" s="46"/>
      <c r="N9" s="46"/>
      <c r="O9" s="46"/>
      <c r="P9" s="47"/>
      <c r="Q9" s="47"/>
      <c r="R9" s="48"/>
      <c r="S9" s="49"/>
      <c r="T9" s="49"/>
      <c r="U9" s="49"/>
      <c r="V9" s="49"/>
      <c r="W9" s="49"/>
      <c r="X9" s="49"/>
      <c r="Y9" s="49"/>
      <c r="Z9" s="49"/>
      <c r="AA9" s="50"/>
      <c r="AB9" s="49"/>
      <c r="AC9" s="2"/>
      <c r="AD9" s="2"/>
    </row>
    <row r="10" spans="1:30" ht="13.5" customHeight="1">
      <c r="A10" s="22">
        <v>5</v>
      </c>
      <c r="B10" s="22">
        <v>6</v>
      </c>
      <c r="C10" s="7">
        <f>A10*B10</f>
        <v>30</v>
      </c>
      <c r="D10" s="22">
        <v>4.88</v>
      </c>
      <c r="E10" s="22">
        <v>1.25</v>
      </c>
      <c r="F10" s="17">
        <f>1.3*A10*D10+1.3*B10*E10</f>
        <v>41.47</v>
      </c>
      <c r="G10" s="22">
        <v>2.96</v>
      </c>
      <c r="H10" s="22">
        <v>2.97</v>
      </c>
      <c r="I10" s="22">
        <v>2</v>
      </c>
      <c r="J10" s="1">
        <f>(1.3*G10+1.5*H10+1.5*I10)*C10</f>
        <v>339.09000000000003</v>
      </c>
      <c r="K10" s="23">
        <v>2</v>
      </c>
      <c r="L10" s="8">
        <f>(J10+F10)*K10</f>
        <v>761.1200000000001</v>
      </c>
      <c r="M10" s="20">
        <v>37.35</v>
      </c>
      <c r="N10" s="12">
        <f aca="true" t="shared" si="0" ref="N10:N20">0.85*M10/1.5</f>
        <v>21.165</v>
      </c>
      <c r="O10" s="12">
        <f>N10*0.5</f>
        <v>10.5825</v>
      </c>
      <c r="P10" s="11">
        <f>L10*10/O10</f>
        <v>719.2251358374676</v>
      </c>
      <c r="Q10" s="33">
        <f>SQRT(P10)</f>
        <v>26.818373101988637</v>
      </c>
      <c r="R10" s="28">
        <v>21000</v>
      </c>
      <c r="S10" s="26">
        <v>1</v>
      </c>
      <c r="T10" s="26">
        <v>3.5</v>
      </c>
      <c r="U10" s="2">
        <f>PI()*SQRT(R10/N10)</f>
        <v>98.95788021355757</v>
      </c>
      <c r="V10" s="2">
        <f>S10*T10*100/U10</f>
        <v>3.536858300164445</v>
      </c>
      <c r="W10" s="35">
        <f aca="true" t="shared" si="1" ref="W10:W20">V10*SQRT(12)</f>
        <v>12.252036550113026</v>
      </c>
      <c r="X10" s="26">
        <v>30</v>
      </c>
      <c r="Y10" s="2">
        <f>P10/X10</f>
        <v>23.974171194582254</v>
      </c>
      <c r="Z10" s="26">
        <v>45</v>
      </c>
      <c r="AA10" s="9">
        <f>X10*Z10</f>
        <v>1350</v>
      </c>
      <c r="AB10" s="2" t="s">
        <v>46</v>
      </c>
      <c r="AC10" s="53"/>
      <c r="AD10" s="2" t="s">
        <v>54</v>
      </c>
    </row>
    <row r="11" spans="1:30" ht="13.5" customHeight="1">
      <c r="A11" s="22">
        <v>3</v>
      </c>
      <c r="B11" s="22">
        <v>6</v>
      </c>
      <c r="C11" s="7">
        <f>A11*B11</f>
        <v>18</v>
      </c>
      <c r="D11" s="22">
        <v>3.75</v>
      </c>
      <c r="E11" s="22">
        <v>1.25</v>
      </c>
      <c r="F11" s="17">
        <f>1.3*A11*D11+1.3*B11*E11</f>
        <v>24.375</v>
      </c>
      <c r="G11" s="22">
        <v>2.96</v>
      </c>
      <c r="H11" s="22">
        <v>2.97</v>
      </c>
      <c r="I11" s="22">
        <v>2</v>
      </c>
      <c r="J11" s="1">
        <f>(1.3*G11+1.5*H11+1.5*I11)*C11</f>
        <v>203.454</v>
      </c>
      <c r="K11" s="23">
        <v>2</v>
      </c>
      <c r="L11" s="8">
        <f>(J11+F11)*K11</f>
        <v>455.658</v>
      </c>
      <c r="M11" s="20">
        <v>37.35</v>
      </c>
      <c r="N11" s="12">
        <f t="shared" si="0"/>
        <v>21.165</v>
      </c>
      <c r="O11" s="12">
        <f>N11*0.5</f>
        <v>10.5825</v>
      </c>
      <c r="P11" s="11">
        <f>L11*10/O11</f>
        <v>430.5768958185684</v>
      </c>
      <c r="Q11" s="33">
        <f>SQRT(P11)</f>
        <v>20.75034688429493</v>
      </c>
      <c r="R11" s="28">
        <v>21000</v>
      </c>
      <c r="S11" s="26">
        <v>1</v>
      </c>
      <c r="T11" s="26">
        <v>3.5</v>
      </c>
      <c r="U11" s="2">
        <f>PI()*SQRT(R11/N11)</f>
        <v>98.95788021355757</v>
      </c>
      <c r="V11" s="2">
        <f>S11*T11*100/U11</f>
        <v>3.536858300164445</v>
      </c>
      <c r="W11" s="35">
        <f t="shared" si="1"/>
        <v>12.252036550113026</v>
      </c>
      <c r="X11" s="26">
        <v>30</v>
      </c>
      <c r="Y11" s="2">
        <f>P11/X11</f>
        <v>14.35256319395228</v>
      </c>
      <c r="Z11" s="26">
        <v>30</v>
      </c>
      <c r="AA11" s="9">
        <f>X11*Z11</f>
        <v>900</v>
      </c>
      <c r="AB11" s="2" t="s">
        <v>47</v>
      </c>
      <c r="AC11" s="54"/>
      <c r="AD11" s="2" t="s">
        <v>53</v>
      </c>
    </row>
    <row r="12" spans="1:30" ht="14.25">
      <c r="A12" s="26">
        <v>3</v>
      </c>
      <c r="B12" s="26">
        <v>3</v>
      </c>
      <c r="C12" s="7">
        <f>A12*B12</f>
        <v>9</v>
      </c>
      <c r="D12" s="22">
        <v>3.75</v>
      </c>
      <c r="E12" s="22">
        <v>1.25</v>
      </c>
      <c r="F12" s="17">
        <f>1.3*A12*D12+1.3*B12*E12</f>
        <v>19.5</v>
      </c>
      <c r="G12" s="22">
        <v>2.96</v>
      </c>
      <c r="H12" s="22">
        <v>2.97</v>
      </c>
      <c r="I12" s="22">
        <v>2</v>
      </c>
      <c r="J12" s="1">
        <f>(1.3*G12+1.5*H12+1.5*I12)*C12</f>
        <v>101.727</v>
      </c>
      <c r="K12" s="23">
        <v>2</v>
      </c>
      <c r="L12" s="8">
        <f>(J12+F12)*K12</f>
        <v>242.454</v>
      </c>
      <c r="M12" s="20">
        <v>37.35</v>
      </c>
      <c r="N12" s="12">
        <f t="shared" si="0"/>
        <v>21.165</v>
      </c>
      <c r="O12" s="12">
        <f>N12*0.5</f>
        <v>10.5825</v>
      </c>
      <c r="P12" s="11">
        <f>L12*10/O12</f>
        <v>229.10843373493975</v>
      </c>
      <c r="Q12" s="33">
        <f>SQRT(P12)</f>
        <v>15.136328277853243</v>
      </c>
      <c r="R12" s="28">
        <v>21000</v>
      </c>
      <c r="S12" s="26">
        <v>1</v>
      </c>
      <c r="T12" s="26">
        <v>3.5</v>
      </c>
      <c r="U12" s="2">
        <f>PI()*SQRT(R12/N12)</f>
        <v>98.95788021355757</v>
      </c>
      <c r="V12" s="2">
        <f>S12*T12*100/U12</f>
        <v>3.536858300164445</v>
      </c>
      <c r="W12" s="35">
        <f t="shared" si="1"/>
        <v>12.252036550113026</v>
      </c>
      <c r="X12" s="26">
        <v>30</v>
      </c>
      <c r="Y12" s="2">
        <f>P12/X12</f>
        <v>7.636947791164658</v>
      </c>
      <c r="Z12" s="26">
        <v>30</v>
      </c>
      <c r="AA12" s="9">
        <f>X12*Z12</f>
        <v>900</v>
      </c>
      <c r="AB12" s="2" t="s">
        <v>48</v>
      </c>
      <c r="AC12" s="55"/>
      <c r="AD12" s="2" t="s">
        <v>53</v>
      </c>
    </row>
    <row r="13" spans="1:30" ht="14.25">
      <c r="A13" s="26">
        <v>5</v>
      </c>
      <c r="B13" s="26">
        <v>5</v>
      </c>
      <c r="C13" s="2">
        <f>A13*B13</f>
        <v>25</v>
      </c>
      <c r="D13" s="26">
        <v>8.26</v>
      </c>
      <c r="E13" s="26">
        <v>2.29</v>
      </c>
      <c r="F13" s="17">
        <f>1.3*A13*D13+1.3*B13*E13</f>
        <v>68.575</v>
      </c>
      <c r="G13" s="22">
        <v>2.96</v>
      </c>
      <c r="H13" s="22">
        <v>2.97</v>
      </c>
      <c r="I13" s="22">
        <v>2</v>
      </c>
      <c r="J13" s="1">
        <f>(1.3*G13+1.5*H13+1.5*I13)*C13</f>
        <v>282.57500000000005</v>
      </c>
      <c r="K13" s="23">
        <v>2</v>
      </c>
      <c r="L13" s="8">
        <f>(J13+F13)*K13</f>
        <v>702.3000000000001</v>
      </c>
      <c r="M13" s="20">
        <v>37.35</v>
      </c>
      <c r="N13" s="12">
        <f t="shared" si="0"/>
        <v>21.165</v>
      </c>
      <c r="O13" s="12">
        <f>N13*0.5</f>
        <v>10.5825</v>
      </c>
      <c r="P13" s="11">
        <f>L13*10/O13</f>
        <v>663.6428065201985</v>
      </c>
      <c r="Q13" s="33">
        <f>SQRT(P13)</f>
        <v>25.76126562341607</v>
      </c>
      <c r="R13" s="28">
        <v>21000</v>
      </c>
      <c r="S13" s="26">
        <v>1</v>
      </c>
      <c r="T13" s="26">
        <v>3.5</v>
      </c>
      <c r="U13" s="2">
        <f>PI()*SQRT(R13/N13)</f>
        <v>98.95788021355757</v>
      </c>
      <c r="V13" s="2">
        <f>S13*T13*100/U13</f>
        <v>3.536858300164445</v>
      </c>
      <c r="W13" s="35">
        <f t="shared" si="1"/>
        <v>12.252036550113026</v>
      </c>
      <c r="X13" s="26">
        <v>30</v>
      </c>
      <c r="Y13" s="2">
        <f>P13/X13</f>
        <v>22.121426884006617</v>
      </c>
      <c r="Z13" s="26">
        <v>45</v>
      </c>
      <c r="AA13" s="9">
        <f>X13*Z13</f>
        <v>1350</v>
      </c>
      <c r="AB13" s="2" t="s">
        <v>49</v>
      </c>
      <c r="AC13" s="56"/>
      <c r="AD13" s="2" t="s">
        <v>54</v>
      </c>
    </row>
    <row r="14" spans="1:30" ht="14.25">
      <c r="A14" s="26">
        <v>3.52</v>
      </c>
      <c r="B14" s="26">
        <v>3.52</v>
      </c>
      <c r="C14" s="2">
        <f>A14*B14</f>
        <v>12.3904</v>
      </c>
      <c r="D14" s="26">
        <v>4.88</v>
      </c>
      <c r="E14" s="26">
        <v>0.63</v>
      </c>
      <c r="F14" s="17">
        <f>1.3*A14*D14+1.3*B14*E14</f>
        <v>25.21376</v>
      </c>
      <c r="G14" s="22">
        <v>2.96</v>
      </c>
      <c r="H14" s="22">
        <v>2.97</v>
      </c>
      <c r="I14" s="22">
        <v>2</v>
      </c>
      <c r="J14" s="1">
        <f>(1.3*G14+1.5*H14+1.5*I14)*C14</f>
        <v>140.0486912</v>
      </c>
      <c r="K14" s="23">
        <v>2</v>
      </c>
      <c r="L14" s="8">
        <f>(J14+F14)*K14</f>
        <v>330.52490240000003</v>
      </c>
      <c r="M14" s="20">
        <v>37.35</v>
      </c>
      <c r="N14" s="12">
        <f t="shared" si="0"/>
        <v>21.165</v>
      </c>
      <c r="O14" s="12">
        <f>N14*0.5</f>
        <v>10.5825</v>
      </c>
      <c r="P14" s="11">
        <f>L14*10/O14</f>
        <v>312.3315874320813</v>
      </c>
      <c r="Q14" s="33">
        <f>SQRT(P14)</f>
        <v>17.672905460961456</v>
      </c>
      <c r="R14" s="28">
        <v>21000</v>
      </c>
      <c r="S14" s="26">
        <v>1</v>
      </c>
      <c r="T14" s="26">
        <v>3.5</v>
      </c>
      <c r="U14" s="2">
        <f>PI()*SQRT(R14/N14)</f>
        <v>98.95788021355757</v>
      </c>
      <c r="V14" s="2">
        <f>S14*T14*100/U14</f>
        <v>3.536858300164445</v>
      </c>
      <c r="W14" s="35">
        <f t="shared" si="1"/>
        <v>12.252036550113026</v>
      </c>
      <c r="X14" s="26">
        <v>30</v>
      </c>
      <c r="Y14" s="2">
        <f>P14/X14</f>
        <v>10.41105291440271</v>
      </c>
      <c r="Z14" s="26">
        <v>30</v>
      </c>
      <c r="AA14" s="9">
        <f>X14*Z14</f>
        <v>900</v>
      </c>
      <c r="AB14" s="2" t="s">
        <v>50</v>
      </c>
      <c r="AC14" s="57"/>
      <c r="AD14" s="2" t="s">
        <v>53</v>
      </c>
    </row>
    <row r="15" spans="1:30" ht="14.25">
      <c r="A15" s="2"/>
      <c r="B15" s="2"/>
      <c r="C15" s="2"/>
      <c r="D15" s="2"/>
      <c r="E15" s="2"/>
      <c r="F15" s="17"/>
      <c r="G15" s="2"/>
      <c r="H15" s="2"/>
      <c r="I15" s="2"/>
      <c r="J15" s="2"/>
      <c r="K15" s="2"/>
      <c r="L15" s="2"/>
      <c r="M15" s="2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4.25">
      <c r="A16" s="22">
        <v>5</v>
      </c>
      <c r="B16" s="22">
        <v>6</v>
      </c>
      <c r="C16" s="22">
        <f>A16*B16</f>
        <v>30</v>
      </c>
      <c r="D16" s="22">
        <v>4.88</v>
      </c>
      <c r="E16" s="22">
        <v>1.25</v>
      </c>
      <c r="F16" s="17">
        <f>1.3*A16*D16+1.3*B16*E16</f>
        <v>41.47</v>
      </c>
      <c r="G16" s="22">
        <v>2.96</v>
      </c>
      <c r="H16" s="22">
        <v>2.97</v>
      </c>
      <c r="I16" s="22">
        <v>2</v>
      </c>
      <c r="J16" s="1">
        <f>(1.3*G16+1.5*H16+1.5*I16)*C16</f>
        <v>339.09000000000003</v>
      </c>
      <c r="K16" s="23">
        <v>1</v>
      </c>
      <c r="L16" s="8">
        <f>(J16+F16)*K16</f>
        <v>380.56000000000006</v>
      </c>
      <c r="M16" s="20">
        <v>37.35</v>
      </c>
      <c r="N16" s="12">
        <f t="shared" si="0"/>
        <v>21.165</v>
      </c>
      <c r="O16" s="12">
        <f>N16*0.5</f>
        <v>10.5825</v>
      </c>
      <c r="P16" s="11">
        <f>L16*10/O16</f>
        <v>359.6125679187338</v>
      </c>
      <c r="Q16" s="33">
        <f>SQRT(P16)</f>
        <v>18.963453480807072</v>
      </c>
      <c r="R16" s="28">
        <v>21000</v>
      </c>
      <c r="S16" s="26">
        <v>1</v>
      </c>
      <c r="T16" s="26">
        <v>3.5</v>
      </c>
      <c r="U16" s="2">
        <f>PI()*SQRT(R16/N16)</f>
        <v>98.95788021355757</v>
      </c>
      <c r="V16" s="2">
        <f>S16*T16*100/U16</f>
        <v>3.536858300164445</v>
      </c>
      <c r="W16" s="35">
        <f t="shared" si="1"/>
        <v>12.252036550113026</v>
      </c>
      <c r="X16" s="26">
        <v>30</v>
      </c>
      <c r="Y16" s="2">
        <f>P16/X16</f>
        <v>11.987085597291127</v>
      </c>
      <c r="Z16" s="26">
        <v>40</v>
      </c>
      <c r="AA16" s="9">
        <f>X16*Z16</f>
        <v>1200</v>
      </c>
      <c r="AB16" s="2" t="s">
        <v>46</v>
      </c>
      <c r="AC16" s="53"/>
      <c r="AD16" s="2" t="s">
        <v>56</v>
      </c>
    </row>
    <row r="17" spans="1:30" ht="14.25">
      <c r="A17" s="22">
        <v>3</v>
      </c>
      <c r="B17" s="22">
        <v>6</v>
      </c>
      <c r="C17" s="22">
        <f>A17*B17</f>
        <v>18</v>
      </c>
      <c r="D17" s="22">
        <v>3.75</v>
      </c>
      <c r="E17" s="22">
        <v>1.25</v>
      </c>
      <c r="F17" s="17">
        <f>1.3*A17*D17+1.3*B17*E17</f>
        <v>24.375</v>
      </c>
      <c r="G17" s="22">
        <v>2.96</v>
      </c>
      <c r="H17" s="22">
        <v>2.97</v>
      </c>
      <c r="I17" s="22">
        <v>2</v>
      </c>
      <c r="J17" s="1">
        <f>(1.3*G17+1.5*H17+1.5*I17)*C17</f>
        <v>203.454</v>
      </c>
      <c r="K17" s="23">
        <v>1</v>
      </c>
      <c r="L17" s="8">
        <f>(J17+F17)*K17</f>
        <v>227.829</v>
      </c>
      <c r="M17" s="20">
        <v>37.35</v>
      </c>
      <c r="N17" s="12">
        <f t="shared" si="0"/>
        <v>21.165</v>
      </c>
      <c r="O17" s="12">
        <f>N17*0.5</f>
        <v>10.5825</v>
      </c>
      <c r="P17" s="11">
        <f>L17*10/O17</f>
        <v>215.2884479092842</v>
      </c>
      <c r="Q17" s="33">
        <f>SQRT(P17)</f>
        <v>14.672710993858095</v>
      </c>
      <c r="R17" s="28">
        <v>21000</v>
      </c>
      <c r="S17" s="26">
        <v>1</v>
      </c>
      <c r="T17" s="26">
        <v>3.5</v>
      </c>
      <c r="U17" s="2">
        <f>PI()*SQRT(R17/N17)</f>
        <v>98.95788021355757</v>
      </c>
      <c r="V17" s="2">
        <f>S17*T17*100/U17</f>
        <v>3.536858300164445</v>
      </c>
      <c r="W17" s="35">
        <f t="shared" si="1"/>
        <v>12.252036550113026</v>
      </c>
      <c r="X17" s="26">
        <v>30</v>
      </c>
      <c r="Y17" s="2">
        <f>P17/X17</f>
        <v>7.17628159697614</v>
      </c>
      <c r="Z17" s="26">
        <v>30</v>
      </c>
      <c r="AA17" s="9">
        <f>X17*Z17</f>
        <v>900</v>
      </c>
      <c r="AB17" s="2" t="s">
        <v>47</v>
      </c>
      <c r="AC17" s="54"/>
      <c r="AD17" s="2" t="s">
        <v>53</v>
      </c>
    </row>
    <row r="18" spans="1:30" ht="14.25">
      <c r="A18" s="26">
        <v>3</v>
      </c>
      <c r="B18" s="26">
        <v>3</v>
      </c>
      <c r="C18" s="22">
        <f>A18*B18</f>
        <v>9</v>
      </c>
      <c r="D18" s="22">
        <v>3.75</v>
      </c>
      <c r="E18" s="22">
        <v>1.25</v>
      </c>
      <c r="F18" s="17">
        <f>1.3*A18*D18+1.3*B18*E18</f>
        <v>19.5</v>
      </c>
      <c r="G18" s="22">
        <v>2.96</v>
      </c>
      <c r="H18" s="22">
        <v>2.97</v>
      </c>
      <c r="I18" s="22">
        <v>2</v>
      </c>
      <c r="J18" s="1">
        <f>(1.3*G18+1.5*H18+1.5*I18)*C18</f>
        <v>101.727</v>
      </c>
      <c r="K18" s="23">
        <v>1</v>
      </c>
      <c r="L18" s="8">
        <f>(J18+F18)*K18</f>
        <v>121.227</v>
      </c>
      <c r="M18" s="20">
        <v>37.35</v>
      </c>
      <c r="N18" s="12">
        <f t="shared" si="0"/>
        <v>21.165</v>
      </c>
      <c r="O18" s="12">
        <f>N18*0.5</f>
        <v>10.5825</v>
      </c>
      <c r="P18" s="11">
        <f>L18*10/O18</f>
        <v>114.55421686746988</v>
      </c>
      <c r="Q18" s="33">
        <f>SQRT(P18)</f>
        <v>10.703000367535726</v>
      </c>
      <c r="R18" s="28">
        <v>21000</v>
      </c>
      <c r="S18" s="26">
        <v>1</v>
      </c>
      <c r="T18" s="26">
        <v>3.5</v>
      </c>
      <c r="U18" s="2">
        <f>PI()*SQRT(R18/N18)</f>
        <v>98.95788021355757</v>
      </c>
      <c r="V18" s="2">
        <f>S18*T18*100/U18</f>
        <v>3.536858300164445</v>
      </c>
      <c r="W18" s="35">
        <f t="shared" si="1"/>
        <v>12.252036550113026</v>
      </c>
      <c r="X18" s="26">
        <v>30</v>
      </c>
      <c r="Y18" s="2">
        <f>P18/X18</f>
        <v>3.818473895582329</v>
      </c>
      <c r="Z18" s="26">
        <v>30</v>
      </c>
      <c r="AA18" s="9">
        <f>X18*Z18</f>
        <v>900</v>
      </c>
      <c r="AB18" s="2" t="s">
        <v>48</v>
      </c>
      <c r="AC18" s="55"/>
      <c r="AD18" s="2" t="s">
        <v>53</v>
      </c>
    </row>
    <row r="19" spans="1:30" ht="14.25">
      <c r="A19" s="26">
        <v>5</v>
      </c>
      <c r="B19" s="26">
        <v>5</v>
      </c>
      <c r="C19" s="26">
        <f>A19*B19</f>
        <v>25</v>
      </c>
      <c r="D19" s="26">
        <v>8.26</v>
      </c>
      <c r="E19" s="26">
        <v>2.29</v>
      </c>
      <c r="F19" s="17">
        <f>1.3*A19*D19+1.3*B19*E19</f>
        <v>68.575</v>
      </c>
      <c r="G19" s="22">
        <v>2.96</v>
      </c>
      <c r="H19" s="22">
        <v>2.97</v>
      </c>
      <c r="I19" s="22">
        <v>2</v>
      </c>
      <c r="J19" s="1">
        <f>(1.3*G19+1.5*H19+1.5*I19)*C19</f>
        <v>282.57500000000005</v>
      </c>
      <c r="K19" s="23">
        <v>1</v>
      </c>
      <c r="L19" s="8">
        <f>(J19+F19)*K19</f>
        <v>351.15000000000003</v>
      </c>
      <c r="M19" s="20">
        <v>37.35</v>
      </c>
      <c r="N19" s="12">
        <f t="shared" si="0"/>
        <v>21.165</v>
      </c>
      <c r="O19" s="12">
        <f>N19*0.5</f>
        <v>10.5825</v>
      </c>
      <c r="P19" s="11">
        <f>L19*10/O19</f>
        <v>331.82140326009926</v>
      </c>
      <c r="Q19" s="33">
        <f>SQRT(P19)</f>
        <v>18.215965614265397</v>
      </c>
      <c r="R19" s="28">
        <v>21000</v>
      </c>
      <c r="S19" s="26">
        <v>1</v>
      </c>
      <c r="T19" s="26">
        <v>3.5</v>
      </c>
      <c r="U19" s="2">
        <f>PI()*SQRT(R19/N19)</f>
        <v>98.95788021355757</v>
      </c>
      <c r="V19" s="2">
        <f>S19*T19*100/U19</f>
        <v>3.536858300164445</v>
      </c>
      <c r="W19" s="35">
        <f t="shared" si="1"/>
        <v>12.252036550113026</v>
      </c>
      <c r="X19" s="26">
        <v>30</v>
      </c>
      <c r="Y19" s="2">
        <f>P19/X19</f>
        <v>11.060713442003308</v>
      </c>
      <c r="Z19" s="26">
        <v>40</v>
      </c>
      <c r="AA19" s="9">
        <f>X19*Z19</f>
        <v>1200</v>
      </c>
      <c r="AB19" s="2" t="s">
        <v>49</v>
      </c>
      <c r="AC19" s="56"/>
      <c r="AD19" s="2" t="s">
        <v>56</v>
      </c>
    </row>
    <row r="20" spans="1:30" ht="14.25">
      <c r="A20" s="26">
        <v>3.52</v>
      </c>
      <c r="B20" s="26">
        <v>3.52</v>
      </c>
      <c r="C20" s="26">
        <f>A20*B20</f>
        <v>12.3904</v>
      </c>
      <c r="D20" s="26">
        <v>4.88</v>
      </c>
      <c r="E20" s="26">
        <v>0.63</v>
      </c>
      <c r="F20" s="17">
        <f>1.3*A20*D20+1.3*B20*E20</f>
        <v>25.21376</v>
      </c>
      <c r="G20" s="22">
        <v>2.96</v>
      </c>
      <c r="H20" s="22">
        <v>2.97</v>
      </c>
      <c r="I20" s="22">
        <v>2</v>
      </c>
      <c r="J20" s="1">
        <f>(1.3*G20+1.5*H20+1.5*I20)*C20</f>
        <v>140.0486912</v>
      </c>
      <c r="K20" s="23">
        <v>1</v>
      </c>
      <c r="L20" s="8">
        <f>(J20+F20)*K20</f>
        <v>165.26245120000002</v>
      </c>
      <c r="M20" s="20">
        <v>37.35</v>
      </c>
      <c r="N20" s="12">
        <f t="shared" si="0"/>
        <v>21.165</v>
      </c>
      <c r="O20" s="12">
        <f>N20*0.5</f>
        <v>10.5825</v>
      </c>
      <c r="P20" s="11">
        <f>L20*10/O20</f>
        <v>156.16579371604064</v>
      </c>
      <c r="Q20" s="33">
        <f>SQRT(P20)</f>
        <v>12.496631294714614</v>
      </c>
      <c r="R20" s="28">
        <v>21000</v>
      </c>
      <c r="S20" s="26">
        <v>1</v>
      </c>
      <c r="T20" s="26">
        <v>3.5</v>
      </c>
      <c r="U20" s="2">
        <f>PI()*SQRT(R20/N20)</f>
        <v>98.95788021355757</v>
      </c>
      <c r="V20" s="2">
        <f>S20*T20*100/U20</f>
        <v>3.536858300164445</v>
      </c>
      <c r="W20" s="35">
        <f t="shared" si="1"/>
        <v>12.252036550113026</v>
      </c>
      <c r="X20" s="26">
        <v>30</v>
      </c>
      <c r="Y20" s="2">
        <f>P20/X20</f>
        <v>5.205526457201355</v>
      </c>
      <c r="Z20" s="26">
        <v>30</v>
      </c>
      <c r="AA20" s="9">
        <f>X20*Z20</f>
        <v>900</v>
      </c>
      <c r="AB20" s="2" t="s">
        <v>50</v>
      </c>
      <c r="AC20" s="57"/>
      <c r="AD20" s="2" t="s">
        <v>53</v>
      </c>
    </row>
    <row r="21" spans="1:29" ht="14.25">
      <c r="A21" s="51"/>
      <c r="B21" s="51"/>
      <c r="C21" s="51"/>
      <c r="D21" s="51"/>
      <c r="E21" s="51"/>
      <c r="F21" s="65"/>
      <c r="G21" s="65"/>
      <c r="H21" s="65"/>
      <c r="I21" s="65"/>
      <c r="J21" s="65"/>
      <c r="K21" s="67"/>
      <c r="L21" s="67"/>
      <c r="M21" s="68"/>
      <c r="N21" s="68"/>
      <c r="O21" s="68"/>
      <c r="P21" s="69"/>
      <c r="Q21" s="69"/>
      <c r="R21" s="70"/>
      <c r="S21" s="51"/>
      <c r="T21" s="51"/>
      <c r="U21" s="51"/>
      <c r="V21" s="51"/>
      <c r="W21" s="51"/>
      <c r="X21" s="51"/>
      <c r="Y21" s="51"/>
      <c r="Z21" s="51"/>
      <c r="AA21" s="66"/>
      <c r="AC21" s="51"/>
    </row>
    <row r="22" ht="12.75">
      <c r="G22" s="3" t="s">
        <v>20</v>
      </c>
    </row>
    <row r="23" spans="1:16" ht="14.25" customHeight="1">
      <c r="A23" s="44" t="s">
        <v>57</v>
      </c>
      <c r="B23" s="78" t="s">
        <v>63</v>
      </c>
      <c r="C23" s="79"/>
      <c r="D23" s="80"/>
      <c r="E23" s="81" t="s">
        <v>67</v>
      </c>
      <c r="F23" s="82"/>
      <c r="G23" s="83"/>
      <c r="H23" s="81" t="s">
        <v>66</v>
      </c>
      <c r="I23" s="82"/>
      <c r="J23" s="83"/>
      <c r="K23" s="78" t="s">
        <v>65</v>
      </c>
      <c r="L23" s="79"/>
      <c r="M23" s="80"/>
      <c r="N23" s="78" t="s">
        <v>64</v>
      </c>
      <c r="O23" s="79"/>
      <c r="P23" s="80"/>
    </row>
    <row r="24" spans="1:16" ht="14.25">
      <c r="A24" s="71" t="s">
        <v>58</v>
      </c>
      <c r="B24" s="84" t="s">
        <v>59</v>
      </c>
      <c r="C24" s="84"/>
      <c r="D24" s="84"/>
      <c r="E24" s="81" t="s">
        <v>60</v>
      </c>
      <c r="F24" s="82"/>
      <c r="G24" s="83"/>
      <c r="H24" s="78" t="s">
        <v>60</v>
      </c>
      <c r="I24" s="79"/>
      <c r="J24" s="80"/>
      <c r="K24" s="72" t="s">
        <v>55</v>
      </c>
      <c r="L24" s="73"/>
      <c r="M24" s="74"/>
      <c r="N24" s="72" t="s">
        <v>55</v>
      </c>
      <c r="O24" s="73"/>
      <c r="P24" s="74"/>
    </row>
    <row r="25" spans="1:16" ht="14.25">
      <c r="A25" s="36"/>
      <c r="B25" s="37"/>
      <c r="C25" s="38"/>
      <c r="D25" s="38"/>
      <c r="E25" s="39"/>
      <c r="F25" s="40"/>
      <c r="G25" s="41"/>
      <c r="H25" s="39"/>
      <c r="I25" s="40"/>
      <c r="J25" s="41"/>
      <c r="K25" s="36"/>
      <c r="L25" s="42"/>
      <c r="M25" s="43"/>
      <c r="N25" s="36"/>
      <c r="O25" s="42"/>
      <c r="P25" s="43"/>
    </row>
    <row r="26" spans="1:16" ht="14.25">
      <c r="A26" s="58" t="s">
        <v>61</v>
      </c>
      <c r="B26" s="59"/>
      <c r="C26" s="60">
        <v>0.5</v>
      </c>
      <c r="D26" s="60"/>
      <c r="E26" s="59"/>
      <c r="F26" s="61">
        <v>6</v>
      </c>
      <c r="G26" s="62"/>
      <c r="H26" s="59"/>
      <c r="I26" s="61">
        <v>5</v>
      </c>
      <c r="J26" s="62"/>
      <c r="K26" s="75">
        <f>C26*F26</f>
        <v>3</v>
      </c>
      <c r="L26" s="76"/>
      <c r="M26" s="77"/>
      <c r="N26" s="75">
        <f>C26*I26</f>
        <v>2.5</v>
      </c>
      <c r="O26" s="76"/>
      <c r="P26" s="77"/>
    </row>
    <row r="27" spans="1:16" ht="14.25">
      <c r="A27" s="59" t="s">
        <v>62</v>
      </c>
      <c r="B27" s="59"/>
      <c r="C27" s="61">
        <v>0.5</v>
      </c>
      <c r="D27" s="61"/>
      <c r="E27" s="63"/>
      <c r="F27" s="64">
        <f>F26/2</f>
        <v>3</v>
      </c>
      <c r="G27" s="64"/>
      <c r="H27" s="63"/>
      <c r="I27" s="64">
        <v>3</v>
      </c>
      <c r="J27" s="64"/>
      <c r="K27" s="75">
        <f>C27*F27</f>
        <v>1.5</v>
      </c>
      <c r="L27" s="76"/>
      <c r="M27" s="77"/>
      <c r="N27" s="75">
        <f>C27*I27</f>
        <v>1.5</v>
      </c>
      <c r="O27" s="76"/>
      <c r="P27" s="77"/>
    </row>
    <row r="28" ht="12" customHeight="1"/>
  </sheetData>
  <sheetProtection/>
  <mergeCells count="14">
    <mergeCell ref="K27:M27"/>
    <mergeCell ref="N27:P27"/>
    <mergeCell ref="B24:D24"/>
    <mergeCell ref="E24:G24"/>
    <mergeCell ref="H24:J24"/>
    <mergeCell ref="K24:M24"/>
    <mergeCell ref="N24:P24"/>
    <mergeCell ref="K26:M26"/>
    <mergeCell ref="N26:P26"/>
    <mergeCell ref="B23:D23"/>
    <mergeCell ref="E23:G23"/>
    <mergeCell ref="H23:J23"/>
    <mergeCell ref="K23:M23"/>
    <mergeCell ref="N23:P23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Davide</cp:lastModifiedBy>
  <cp:lastPrinted>2021-11-27T10:27:15Z</cp:lastPrinted>
  <dcterms:created xsi:type="dcterms:W3CDTF">2010-04-15T07:05:20Z</dcterms:created>
  <dcterms:modified xsi:type="dcterms:W3CDTF">2021-11-27T16:52:55Z</dcterms:modified>
  <cp:category/>
  <cp:version/>
  <cp:contentType/>
  <cp:contentStatus/>
</cp:coreProperties>
</file>