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cls armato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<sst xmlns="http://schemas.openxmlformats.org/spreadsheetml/2006/main" count="123" uniqueCount="43">
  <si>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</si>
  <si>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</si>
  <si>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Mpa</t>
  </si>
  <si>
    <t>Mpa</t>
  </si>
  <si>
    <t>β</t>
  </si>
  <si>
    <r>
      <t>f</t>
    </r>
    <r>
      <rPr>
        <vertAlign val="subscript"/>
        <sz val="12"/>
        <rFont val="Arial"/>
        <family val="2"/>
      </rPr>
      <t>yk</t>
    </r>
  </si>
  <si>
    <r>
      <t>f</t>
    </r>
    <r>
      <rPr>
        <vertAlign val="subscript"/>
        <sz val="12"/>
        <rFont val="Arial"/>
        <family val="2"/>
      </rPr>
      <t>yd</t>
    </r>
  </si>
  <si>
    <t>A</t>
  </si>
  <si>
    <t>Ix</t>
  </si>
  <si>
    <t>b</t>
  </si>
  <si>
    <t>h</t>
  </si>
  <si>
    <t>cm</t>
  </si>
  <si>
    <r>
      <t>cm</t>
    </r>
    <r>
      <rPr>
        <vertAlign val="superscript"/>
        <sz val="12"/>
        <rFont val="Arial"/>
        <family val="2"/>
      </rPr>
      <t>2</t>
    </r>
  </si>
  <si>
    <r>
      <t>cm</t>
    </r>
    <r>
      <rPr>
        <vertAlign val="superscript"/>
        <sz val="12"/>
        <rFont val="Arial"/>
        <family val="2"/>
      </rPr>
      <t>4</t>
    </r>
  </si>
  <si>
    <t>Wx</t>
  </si>
  <si>
    <t>sigma_N</t>
  </si>
  <si>
    <t>sigma_M</t>
  </si>
  <si>
    <t>N</t>
  </si>
  <si>
    <t>Mx</t>
  </si>
  <si>
    <t>KN</t>
  </si>
  <si>
    <t>KNm</t>
  </si>
  <si>
    <t>sigma_max</t>
  </si>
  <si>
    <r>
      <t>cm</t>
    </r>
    <r>
      <rPr>
        <vertAlign val="superscript"/>
        <sz val="10"/>
        <rFont val="Arial"/>
        <family val="2"/>
      </rPr>
      <t>3</t>
    </r>
  </si>
  <si>
    <t>e</t>
  </si>
  <si>
    <t>Pressoflessione in casi di moderata eccentricità:  h/6 &lt; e=M/N &lt; h/2</t>
  </si>
  <si>
    <t>h/6</t>
  </si>
  <si>
    <t>h/2</t>
  </si>
  <si>
    <t>u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</si>
  <si>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</si>
  <si>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</si>
  <si>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Pressoflessione in casi di piccola eccentricità: e=M/N &lt;= h/6 </t>
  </si>
  <si>
    <t>r</t>
  </si>
  <si>
    <r>
      <t>h</t>
    </r>
    <r>
      <rPr>
        <vertAlign val="subscript"/>
        <sz val="12"/>
        <rFont val="Arial"/>
        <family val="2"/>
      </rPr>
      <t>u</t>
    </r>
  </si>
  <si>
    <t>δ</t>
  </si>
  <si>
    <r>
      <t>H</t>
    </r>
    <r>
      <rPr>
        <vertAlign val="subscript"/>
        <sz val="12"/>
        <rFont val="Arial"/>
        <family val="2"/>
      </rPr>
      <t>min</t>
    </r>
  </si>
  <si>
    <t>H</t>
  </si>
  <si>
    <t>Pressoflessione in casi di grande eccentricità:  e=M/N &gt; h/2</t>
  </si>
  <si>
    <t>VERIFICA</t>
  </si>
  <si>
    <t>SLU</t>
  </si>
  <si>
    <t>VENTO</t>
  </si>
  <si>
    <t>P1</t>
  </si>
  <si>
    <t>P2</t>
  </si>
  <si>
    <t>P3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</si>
</sst>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[$-410]dddd\ d\ mmmm\ yyyy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 vertical="center"/>
    </xf>
    <xf numFmtId="1" fontId="0" fillId="30" borderId="10" xfId="0" applyNumberForma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2" fontId="7" fillId="3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2" fontId="7" fillId="3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7" fillId="30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77" fontId="11" fillId="30" borderId="10" xfId="0" applyNumberFormat="1" applyFont="1" applyFill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1" fontId="11" fillId="3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2" fontId="11" fillId="3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3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30" borderId="10" xfId="0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13" fillId="3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selection activeCell="U46" sqref="U46"/>
    </sheetView>
  </sheetViews>
  <sheetFormatPr defaultColWidth="5.7109375" defaultRowHeight="12.75"/>
  <cols>
    <col min="1" max="1" width="6.57421875" style="2" bestFit="1" customWidth="1"/>
    <col min="2" max="2" width="6.421875" style="2" customWidth="1"/>
    <col min="3" max="3" width="7.7109375" style="2" customWidth="1"/>
    <col min="4" max="5" width="5.7109375" style="20" customWidth="1"/>
    <col min="6" max="6" width="6.421875" style="18" customWidth="1"/>
    <col min="7" max="7" width="11.28125" style="2" customWidth="1"/>
    <col min="8" max="8" width="10.57421875" style="2" customWidth="1"/>
    <col min="9" max="9" width="11.00390625" style="2" customWidth="1"/>
    <col min="10" max="10" width="8.7109375" style="2" customWidth="1"/>
    <col min="11" max="12" width="8.7109375" style="13" customWidth="1"/>
    <col min="13" max="13" width="8.00390625" style="2" customWidth="1"/>
    <col min="14" max="14" width="8.7109375" style="2" customWidth="1"/>
    <col min="15" max="15" width="13.28125" style="2" customWidth="1"/>
    <col min="16" max="16" width="17.57421875" style="2" customWidth="1"/>
    <col min="17" max="17" width="10.7109375" style="2" customWidth="1"/>
    <col min="18" max="19" width="5.7109375" style="2" customWidth="1"/>
    <col min="20" max="20" width="6.7109375" style="2" customWidth="1"/>
    <col min="21" max="26" width="5.7109375" style="2" customWidth="1"/>
    <col min="27" max="16384" width="5.7109375" style="2" customWidth="1"/>
  </cols>
  <sheetData>
    <row r="1" spans="1:17" ht="31.5" customHeight="1">
      <c r="A1" s="1"/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  <c r="Q1" s="1"/>
    </row>
    <row r="2" spans="1:17" ht="19.5">
      <c r="A2" s="1"/>
      <c r="B2" s="35" t="s">
        <v>0</v>
      </c>
      <c r="C2" s="36" t="s">
        <v>1</v>
      </c>
      <c r="D2" s="19" t="s">
        <v>9</v>
      </c>
      <c r="E2" s="19" t="s">
        <v>10</v>
      </c>
      <c r="F2" s="17" t="s">
        <v>7</v>
      </c>
      <c r="G2" s="12" t="s">
        <v>8</v>
      </c>
      <c r="H2" s="12" t="s">
        <v>14</v>
      </c>
      <c r="I2" s="15" t="s">
        <v>17</v>
      </c>
      <c r="J2" s="15" t="s">
        <v>18</v>
      </c>
      <c r="K2" s="12" t="s">
        <v>23</v>
      </c>
      <c r="L2" s="12" t="s">
        <v>25</v>
      </c>
      <c r="M2" s="37" t="s">
        <v>15</v>
      </c>
      <c r="N2" s="37" t="s">
        <v>16</v>
      </c>
      <c r="O2" s="12" t="s">
        <v>21</v>
      </c>
      <c r="P2" s="12" t="s">
        <v>37</v>
      </c>
      <c r="Q2" s="1"/>
    </row>
    <row r="3" spans="1:17" ht="18">
      <c r="A3" s="1"/>
      <c r="B3" s="5" t="s">
        <v>2</v>
      </c>
      <c r="C3" s="3" t="s">
        <v>2</v>
      </c>
      <c r="D3" s="19" t="s">
        <v>11</v>
      </c>
      <c r="E3" s="19" t="s">
        <v>11</v>
      </c>
      <c r="F3" s="17" t="s">
        <v>12</v>
      </c>
      <c r="G3" s="12" t="s">
        <v>13</v>
      </c>
      <c r="H3" s="12" t="s">
        <v>22</v>
      </c>
      <c r="I3" s="15" t="s">
        <v>19</v>
      </c>
      <c r="J3" s="15" t="s">
        <v>20</v>
      </c>
      <c r="K3" s="12" t="s">
        <v>11</v>
      </c>
      <c r="L3" s="12" t="s">
        <v>11</v>
      </c>
      <c r="M3" s="12" t="s">
        <v>3</v>
      </c>
      <c r="N3" s="12" t="s">
        <v>3</v>
      </c>
      <c r="O3" s="12" t="s">
        <v>3</v>
      </c>
      <c r="P3" s="12"/>
      <c r="Q3" s="1"/>
    </row>
    <row r="4" spans="1:17" ht="15">
      <c r="A4" s="1"/>
      <c r="B4" s="38"/>
      <c r="C4" s="3"/>
      <c r="D4" s="14"/>
      <c r="E4" s="14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  <c r="Q4" s="1"/>
    </row>
    <row r="5" spans="1:18" ht="15">
      <c r="A5" s="39">
        <v>24</v>
      </c>
      <c r="B5" s="21">
        <v>37.35</v>
      </c>
      <c r="C5" s="22">
        <f aca="true" t="shared" si="0" ref="C5:C32">0.85*B5/1.5</f>
        <v>21.165</v>
      </c>
      <c r="D5" s="23">
        <v>30</v>
      </c>
      <c r="E5" s="23">
        <v>30</v>
      </c>
      <c r="F5" s="24">
        <f>D5*E5</f>
        <v>900</v>
      </c>
      <c r="G5" s="25">
        <f aca="true" t="shared" si="1" ref="G5:G32">D5*E5^3/12</f>
        <v>67500</v>
      </c>
      <c r="H5" s="25">
        <f aca="true" t="shared" si="2" ref="H5:H32">D5*E5^2/6</f>
        <v>4500</v>
      </c>
      <c r="I5" s="40">
        <v>-354.89</v>
      </c>
      <c r="J5" s="41">
        <v>-10.91</v>
      </c>
      <c r="K5" s="27">
        <f aca="true" t="shared" si="3" ref="K5:K32">J5*100/I5</f>
        <v>3.0741920031559076</v>
      </c>
      <c r="L5" s="27">
        <f aca="true" t="shared" si="4" ref="L5:L32">E5/6</f>
        <v>5</v>
      </c>
      <c r="M5" s="27">
        <f aca="true" t="shared" si="5" ref="M5:M14">I5*10/F5</f>
        <v>-3.943222222222222</v>
      </c>
      <c r="N5" s="27">
        <f aca="true" t="shared" si="6" ref="N5:N32">J5*1000/H5</f>
        <v>-2.4244444444444446</v>
      </c>
      <c r="O5" s="27">
        <f aca="true" t="shared" si="7" ref="O5:O32">M5+N5</f>
        <v>-6.367666666666667</v>
      </c>
      <c r="P5" s="42" t="str">
        <f>IF(O6&lt;C6,"Si","No")</f>
        <v>Si</v>
      </c>
      <c r="Q5" s="1" t="s">
        <v>38</v>
      </c>
      <c r="R5" s="2" t="s">
        <v>40</v>
      </c>
    </row>
    <row r="6" spans="1:17" ht="15">
      <c r="A6" s="39">
        <v>24</v>
      </c>
      <c r="B6" s="21">
        <v>37.35</v>
      </c>
      <c r="C6" s="22">
        <f t="shared" si="0"/>
        <v>21.165</v>
      </c>
      <c r="D6" s="23">
        <v>30</v>
      </c>
      <c r="E6" s="23">
        <v>30</v>
      </c>
      <c r="F6" s="24">
        <f>D6*E6</f>
        <v>900</v>
      </c>
      <c r="G6" s="25">
        <f t="shared" si="1"/>
        <v>67500</v>
      </c>
      <c r="H6" s="25">
        <f t="shared" si="2"/>
        <v>4500</v>
      </c>
      <c r="I6" s="26">
        <v>-206.312</v>
      </c>
      <c r="J6" s="26">
        <v>-2.1976</v>
      </c>
      <c r="K6" s="27">
        <f t="shared" si="3"/>
        <v>1.065182829888712</v>
      </c>
      <c r="L6" s="27">
        <f t="shared" si="4"/>
        <v>5</v>
      </c>
      <c r="M6" s="27">
        <f t="shared" si="5"/>
        <v>-2.2923555555555555</v>
      </c>
      <c r="N6" s="27">
        <f t="shared" si="6"/>
        <v>-0.48835555555555554</v>
      </c>
      <c r="O6" s="27">
        <f t="shared" si="7"/>
        <v>-2.780711111111111</v>
      </c>
      <c r="P6" s="42" t="str">
        <f>IF(O7&lt;C7,"Si","No")</f>
        <v>Si</v>
      </c>
      <c r="Q6" s="1" t="s">
        <v>39</v>
      </c>
    </row>
    <row r="7" spans="1:17" ht="15">
      <c r="A7" s="43">
        <v>254</v>
      </c>
      <c r="B7" s="21">
        <v>37.35</v>
      </c>
      <c r="C7" s="22">
        <f t="shared" si="0"/>
        <v>21.165</v>
      </c>
      <c r="D7" s="23">
        <v>30</v>
      </c>
      <c r="E7" s="23">
        <v>50</v>
      </c>
      <c r="F7" s="24">
        <f aca="true" t="shared" si="8" ref="F7:F32">D7*E7</f>
        <v>1500</v>
      </c>
      <c r="G7" s="25">
        <f t="shared" si="1"/>
        <v>312500</v>
      </c>
      <c r="H7" s="25">
        <f t="shared" si="2"/>
        <v>12500</v>
      </c>
      <c r="I7" s="26">
        <v>-1261.49</v>
      </c>
      <c r="J7" s="26">
        <v>2.6362</v>
      </c>
      <c r="K7" s="27">
        <f t="shared" si="3"/>
        <v>-0.20897510087277743</v>
      </c>
      <c r="L7" s="27">
        <f t="shared" si="4"/>
        <v>8.333333333333334</v>
      </c>
      <c r="M7" s="27">
        <f t="shared" si="5"/>
        <v>-8.409933333333333</v>
      </c>
      <c r="N7" s="27">
        <f t="shared" si="6"/>
        <v>0.21089600000000003</v>
      </c>
      <c r="O7" s="27">
        <f t="shared" si="7"/>
        <v>-8.199037333333333</v>
      </c>
      <c r="P7" s="42" t="str">
        <f aca="true" t="shared" si="9" ref="P7:P14">IF(O7&lt;C7,"Si","No")</f>
        <v>Si</v>
      </c>
      <c r="Q7" s="1" t="s">
        <v>38</v>
      </c>
    </row>
    <row r="8" spans="1:17" ht="15">
      <c r="A8" s="43">
        <v>254</v>
      </c>
      <c r="B8" s="21">
        <v>37.35</v>
      </c>
      <c r="C8" s="22">
        <f t="shared" si="0"/>
        <v>21.165</v>
      </c>
      <c r="D8" s="23">
        <v>30</v>
      </c>
      <c r="E8" s="23">
        <v>50</v>
      </c>
      <c r="F8" s="24">
        <f t="shared" si="8"/>
        <v>1500</v>
      </c>
      <c r="G8" s="25">
        <f t="shared" si="1"/>
        <v>312500</v>
      </c>
      <c r="H8" s="25">
        <f t="shared" si="2"/>
        <v>12500</v>
      </c>
      <c r="I8" s="26">
        <v>-662.402</v>
      </c>
      <c r="J8" s="26">
        <v>8.77</v>
      </c>
      <c r="K8" s="27">
        <f t="shared" si="3"/>
        <v>-1.3239694324594429</v>
      </c>
      <c r="L8" s="27">
        <f t="shared" si="4"/>
        <v>8.333333333333334</v>
      </c>
      <c r="M8" s="27">
        <f t="shared" si="5"/>
        <v>-4.416013333333334</v>
      </c>
      <c r="N8" s="27">
        <f t="shared" si="6"/>
        <v>0.7016</v>
      </c>
      <c r="O8" s="27">
        <f t="shared" si="7"/>
        <v>-3.714413333333334</v>
      </c>
      <c r="P8" s="42" t="str">
        <f t="shared" si="9"/>
        <v>Si</v>
      </c>
      <c r="Q8" s="1" t="s">
        <v>39</v>
      </c>
    </row>
    <row r="9" spans="1:17" ht="15">
      <c r="A9" s="44">
        <v>60</v>
      </c>
      <c r="B9" s="21">
        <v>37.35</v>
      </c>
      <c r="C9" s="22">
        <f t="shared" si="0"/>
        <v>21.165</v>
      </c>
      <c r="D9" s="23">
        <v>30</v>
      </c>
      <c r="E9" s="23">
        <v>50</v>
      </c>
      <c r="F9" s="24">
        <f t="shared" si="8"/>
        <v>1500</v>
      </c>
      <c r="G9" s="25">
        <f t="shared" si="1"/>
        <v>312500</v>
      </c>
      <c r="H9" s="25">
        <f t="shared" si="2"/>
        <v>12500</v>
      </c>
      <c r="I9" s="26">
        <v>-1008.08</v>
      </c>
      <c r="J9" s="26">
        <v>7.2675</v>
      </c>
      <c r="K9" s="27">
        <f t="shared" si="3"/>
        <v>-0.7209249265931275</v>
      </c>
      <c r="L9" s="27">
        <f t="shared" si="4"/>
        <v>8.333333333333334</v>
      </c>
      <c r="M9" s="27">
        <f t="shared" si="5"/>
        <v>-6.720533333333334</v>
      </c>
      <c r="N9" s="27">
        <f t="shared" si="6"/>
        <v>0.5814</v>
      </c>
      <c r="O9" s="27">
        <f t="shared" si="7"/>
        <v>-6.1391333333333336</v>
      </c>
      <c r="P9" s="42" t="str">
        <f t="shared" si="9"/>
        <v>Si</v>
      </c>
      <c r="Q9" s="1" t="s">
        <v>38</v>
      </c>
    </row>
    <row r="10" spans="1:17" ht="15">
      <c r="A10" s="44">
        <v>60</v>
      </c>
      <c r="B10" s="21">
        <v>37.35</v>
      </c>
      <c r="C10" s="22">
        <f t="shared" si="0"/>
        <v>21.165</v>
      </c>
      <c r="D10" s="23">
        <v>30</v>
      </c>
      <c r="E10" s="23">
        <v>50</v>
      </c>
      <c r="F10" s="24">
        <f t="shared" si="8"/>
        <v>1500</v>
      </c>
      <c r="G10" s="25">
        <f t="shared" si="1"/>
        <v>312500</v>
      </c>
      <c r="H10" s="25">
        <f t="shared" si="2"/>
        <v>12500</v>
      </c>
      <c r="I10" s="26">
        <v>-575.059</v>
      </c>
      <c r="J10" s="26">
        <v>8.6532</v>
      </c>
      <c r="K10" s="27">
        <f t="shared" si="3"/>
        <v>-1.504749947396702</v>
      </c>
      <c r="L10" s="27">
        <f t="shared" si="4"/>
        <v>8.333333333333334</v>
      </c>
      <c r="M10" s="27">
        <f t="shared" si="5"/>
        <v>-3.8337266666666667</v>
      </c>
      <c r="N10" s="27">
        <f t="shared" si="6"/>
        <v>0.6922560000000001</v>
      </c>
      <c r="O10" s="27">
        <f t="shared" si="7"/>
        <v>-3.1414706666666667</v>
      </c>
      <c r="P10" s="42" t="str">
        <f t="shared" si="9"/>
        <v>Si</v>
      </c>
      <c r="Q10" s="1" t="s">
        <v>39</v>
      </c>
    </row>
    <row r="11" spans="1:17" ht="15">
      <c r="A11" s="45">
        <v>42</v>
      </c>
      <c r="B11" s="21">
        <v>37.35</v>
      </c>
      <c r="C11" s="22">
        <f t="shared" si="0"/>
        <v>21.165</v>
      </c>
      <c r="D11" s="23">
        <v>30</v>
      </c>
      <c r="E11" s="23">
        <v>35</v>
      </c>
      <c r="F11" s="24">
        <f t="shared" si="8"/>
        <v>1050</v>
      </c>
      <c r="G11" s="27">
        <f t="shared" si="1"/>
        <v>107187.5</v>
      </c>
      <c r="H11" s="27">
        <f t="shared" si="2"/>
        <v>6125</v>
      </c>
      <c r="I11" s="26">
        <v>-797.345</v>
      </c>
      <c r="J11" s="26">
        <v>4.1946</v>
      </c>
      <c r="K11" s="27">
        <f t="shared" si="3"/>
        <v>-0.5260708977920474</v>
      </c>
      <c r="L11" s="27">
        <f t="shared" si="4"/>
        <v>5.833333333333333</v>
      </c>
      <c r="M11" s="27">
        <f t="shared" si="5"/>
        <v>-7.593761904761905</v>
      </c>
      <c r="N11" s="27">
        <f t="shared" si="6"/>
        <v>0.6848326530612245</v>
      </c>
      <c r="O11" s="27">
        <f t="shared" si="7"/>
        <v>-6.90892925170068</v>
      </c>
      <c r="P11" s="42" t="str">
        <f t="shared" si="9"/>
        <v>Si</v>
      </c>
      <c r="Q11" s="1" t="s">
        <v>38</v>
      </c>
    </row>
    <row r="12" spans="1:17" ht="15">
      <c r="A12" s="45">
        <v>42</v>
      </c>
      <c r="B12" s="21">
        <v>37.35</v>
      </c>
      <c r="C12" s="22">
        <f t="shared" si="0"/>
        <v>21.165</v>
      </c>
      <c r="D12" s="23">
        <v>30</v>
      </c>
      <c r="E12" s="23">
        <v>35</v>
      </c>
      <c r="F12" s="24">
        <f t="shared" si="8"/>
        <v>1050</v>
      </c>
      <c r="G12" s="27">
        <f t="shared" si="1"/>
        <v>107187.5</v>
      </c>
      <c r="H12" s="27">
        <f t="shared" si="2"/>
        <v>6125</v>
      </c>
      <c r="I12" s="26">
        <v>-453.813</v>
      </c>
      <c r="J12" s="26">
        <v>6.2928</v>
      </c>
      <c r="K12" s="27">
        <f t="shared" si="3"/>
        <v>-1.3866504485327658</v>
      </c>
      <c r="L12" s="27">
        <f t="shared" si="4"/>
        <v>5.833333333333333</v>
      </c>
      <c r="M12" s="27">
        <f t="shared" si="5"/>
        <v>-4.3220285714285716</v>
      </c>
      <c r="N12" s="27">
        <f t="shared" si="6"/>
        <v>1.027395918367347</v>
      </c>
      <c r="O12" s="27">
        <f t="shared" si="7"/>
        <v>-3.2946326530612247</v>
      </c>
      <c r="P12" s="42" t="str">
        <f t="shared" si="9"/>
        <v>Si</v>
      </c>
      <c r="Q12" s="1" t="s">
        <v>39</v>
      </c>
    </row>
    <row r="13" spans="1:17" ht="15">
      <c r="A13" s="46">
        <v>252</v>
      </c>
      <c r="B13" s="21">
        <v>37.35</v>
      </c>
      <c r="C13" s="22">
        <f t="shared" si="0"/>
        <v>21.165</v>
      </c>
      <c r="D13" s="23">
        <v>30</v>
      </c>
      <c r="E13" s="7">
        <v>30</v>
      </c>
      <c r="F13" s="47">
        <f t="shared" si="8"/>
        <v>900</v>
      </c>
      <c r="G13" s="1">
        <f t="shared" si="1"/>
        <v>67500</v>
      </c>
      <c r="H13" s="1">
        <f t="shared" si="2"/>
        <v>4500</v>
      </c>
      <c r="I13" s="6">
        <v>-672.827</v>
      </c>
      <c r="J13" s="6">
        <v>12.8944</v>
      </c>
      <c r="K13" s="9">
        <f t="shared" si="3"/>
        <v>-1.9164510342183054</v>
      </c>
      <c r="L13" s="9">
        <f t="shared" si="4"/>
        <v>5</v>
      </c>
      <c r="M13" s="1">
        <f t="shared" si="5"/>
        <v>-7.475855555555556</v>
      </c>
      <c r="N13" s="1">
        <f t="shared" si="6"/>
        <v>2.865422222222222</v>
      </c>
      <c r="O13" s="1">
        <f t="shared" si="7"/>
        <v>-4.610433333333335</v>
      </c>
      <c r="P13" s="42" t="str">
        <f t="shared" si="9"/>
        <v>Si</v>
      </c>
      <c r="Q13" s="1" t="s">
        <v>38</v>
      </c>
    </row>
    <row r="14" spans="1:17" ht="15">
      <c r="A14" s="46">
        <v>252</v>
      </c>
      <c r="B14" s="21">
        <v>37.35</v>
      </c>
      <c r="C14" s="22">
        <f t="shared" si="0"/>
        <v>21.165</v>
      </c>
      <c r="D14" s="23">
        <v>30</v>
      </c>
      <c r="E14" s="7">
        <v>30</v>
      </c>
      <c r="F14" s="47">
        <f t="shared" si="8"/>
        <v>900</v>
      </c>
      <c r="G14" s="1">
        <f t="shared" si="1"/>
        <v>67500</v>
      </c>
      <c r="H14" s="1">
        <f t="shared" si="2"/>
        <v>4500</v>
      </c>
      <c r="I14" s="6">
        <v>-368.735</v>
      </c>
      <c r="J14" s="6">
        <v>11.8096</v>
      </c>
      <c r="K14" s="9">
        <f t="shared" si="3"/>
        <v>-3.202733670522191</v>
      </c>
      <c r="L14" s="9">
        <f t="shared" si="4"/>
        <v>5</v>
      </c>
      <c r="M14" s="1">
        <f t="shared" si="5"/>
        <v>-4.097055555555556</v>
      </c>
      <c r="N14" s="1">
        <f t="shared" si="6"/>
        <v>2.6243555555555558</v>
      </c>
      <c r="O14" s="1">
        <f t="shared" si="7"/>
        <v>-1.4727000000000006</v>
      </c>
      <c r="P14" s="42" t="str">
        <f t="shared" si="9"/>
        <v>Si</v>
      </c>
      <c r="Q14" s="1" t="s">
        <v>39</v>
      </c>
    </row>
    <row r="15" spans="1:17" ht="15">
      <c r="A15" s="1"/>
      <c r="B15" s="32"/>
      <c r="C15" s="32"/>
      <c r="D15" s="24"/>
      <c r="E15" s="48"/>
      <c r="F15" s="47"/>
      <c r="G15" s="1"/>
      <c r="H15" s="1"/>
      <c r="I15" s="1"/>
      <c r="J15" s="1"/>
      <c r="K15" s="9"/>
      <c r="L15" s="9"/>
      <c r="M15" s="1"/>
      <c r="N15" s="1"/>
      <c r="O15" s="1"/>
      <c r="P15" s="12"/>
      <c r="Q15" s="1"/>
    </row>
    <row r="16" spans="1:18" ht="15">
      <c r="A16" s="43">
        <v>257</v>
      </c>
      <c r="B16" s="21">
        <v>37.35</v>
      </c>
      <c r="C16" s="22">
        <f t="shared" si="0"/>
        <v>21.165</v>
      </c>
      <c r="D16" s="23">
        <v>30</v>
      </c>
      <c r="E16" s="7">
        <v>45</v>
      </c>
      <c r="F16" s="47">
        <f t="shared" si="8"/>
        <v>1350</v>
      </c>
      <c r="G16" s="1">
        <f t="shared" si="1"/>
        <v>227812.5</v>
      </c>
      <c r="H16" s="1">
        <f t="shared" si="2"/>
        <v>10125</v>
      </c>
      <c r="I16" s="6">
        <v>-833.945</v>
      </c>
      <c r="J16" s="6">
        <v>30.7063</v>
      </c>
      <c r="K16" s="9">
        <f t="shared" si="3"/>
        <v>-3.6820533728243467</v>
      </c>
      <c r="L16" s="9">
        <f t="shared" si="4"/>
        <v>7.5</v>
      </c>
      <c r="M16" s="1">
        <f aca="true" t="shared" si="10" ref="M16:M32">I16*10/F16</f>
        <v>-6.177370370370371</v>
      </c>
      <c r="N16" s="1">
        <f t="shared" si="6"/>
        <v>3.032720987654321</v>
      </c>
      <c r="O16" s="1">
        <f t="shared" si="7"/>
        <v>-3.1446493827160498</v>
      </c>
      <c r="P16" s="42" t="str">
        <f aca="true" t="shared" si="11" ref="P16:P32">IF(O16&lt;C16,"Si","No")</f>
        <v>Si</v>
      </c>
      <c r="Q16" s="1" t="s">
        <v>38</v>
      </c>
      <c r="R16" s="2" t="s">
        <v>41</v>
      </c>
    </row>
    <row r="17" spans="1:17" ht="15">
      <c r="A17" s="43">
        <v>257</v>
      </c>
      <c r="B17" s="21">
        <v>37.35</v>
      </c>
      <c r="C17" s="22">
        <f t="shared" si="0"/>
        <v>21.165</v>
      </c>
      <c r="D17" s="23">
        <v>30</v>
      </c>
      <c r="E17" s="7">
        <v>45</v>
      </c>
      <c r="F17" s="47">
        <f t="shared" si="8"/>
        <v>1350</v>
      </c>
      <c r="G17" s="1">
        <f t="shared" si="1"/>
        <v>227812.5</v>
      </c>
      <c r="H17" s="1">
        <f t="shared" si="2"/>
        <v>10125</v>
      </c>
      <c r="I17" s="6">
        <v>-441.243</v>
      </c>
      <c r="J17" s="6">
        <v>21.5418</v>
      </c>
      <c r="K17" s="9">
        <f t="shared" si="3"/>
        <v>-4.882071783575037</v>
      </c>
      <c r="L17" s="9">
        <f t="shared" si="4"/>
        <v>7.5</v>
      </c>
      <c r="M17" s="1">
        <f t="shared" si="10"/>
        <v>-3.268466666666667</v>
      </c>
      <c r="N17" s="1">
        <f t="shared" si="6"/>
        <v>2.1275851851851852</v>
      </c>
      <c r="O17" s="1">
        <f t="shared" si="7"/>
        <v>-1.1408814814814816</v>
      </c>
      <c r="P17" s="42" t="str">
        <f t="shared" si="11"/>
        <v>Si</v>
      </c>
      <c r="Q17" s="1" t="s">
        <v>39</v>
      </c>
    </row>
    <row r="18" spans="1:17" ht="15">
      <c r="A18" s="44">
        <v>129</v>
      </c>
      <c r="B18" s="21">
        <v>37.35</v>
      </c>
      <c r="C18" s="22">
        <f t="shared" si="0"/>
        <v>21.165</v>
      </c>
      <c r="D18" s="23">
        <v>30</v>
      </c>
      <c r="E18" s="7">
        <v>45</v>
      </c>
      <c r="F18" s="47">
        <f t="shared" si="8"/>
        <v>1350</v>
      </c>
      <c r="G18" s="1">
        <f t="shared" si="1"/>
        <v>227812.5</v>
      </c>
      <c r="H18" s="1">
        <f t="shared" si="2"/>
        <v>10125</v>
      </c>
      <c r="I18" s="6">
        <v>-670.314</v>
      </c>
      <c r="J18" s="6">
        <v>16.4911</v>
      </c>
      <c r="K18" s="9">
        <f t="shared" si="3"/>
        <v>-2.4602052172563904</v>
      </c>
      <c r="L18" s="9">
        <f t="shared" si="4"/>
        <v>7.5</v>
      </c>
      <c r="M18" s="1">
        <f t="shared" si="10"/>
        <v>-4.965288888888889</v>
      </c>
      <c r="N18" s="1">
        <f t="shared" si="6"/>
        <v>1.6287506172839505</v>
      </c>
      <c r="O18" s="1">
        <f t="shared" si="7"/>
        <v>-3.3365382716049385</v>
      </c>
      <c r="P18" s="42" t="str">
        <f t="shared" si="11"/>
        <v>Si</v>
      </c>
      <c r="Q18" s="1" t="s">
        <v>38</v>
      </c>
    </row>
    <row r="19" spans="1:17" ht="15">
      <c r="A19" s="44">
        <v>129</v>
      </c>
      <c r="B19" s="21">
        <v>37.35</v>
      </c>
      <c r="C19" s="22">
        <f t="shared" si="0"/>
        <v>21.165</v>
      </c>
      <c r="D19" s="23">
        <v>30</v>
      </c>
      <c r="E19" s="7">
        <v>45</v>
      </c>
      <c r="F19" s="47">
        <f t="shared" si="8"/>
        <v>1350</v>
      </c>
      <c r="G19" s="1">
        <f t="shared" si="1"/>
        <v>227812.5</v>
      </c>
      <c r="H19" s="1">
        <f t="shared" si="2"/>
        <v>10125</v>
      </c>
      <c r="I19" s="6">
        <v>-381.381</v>
      </c>
      <c r="J19" s="6">
        <v>10.7671</v>
      </c>
      <c r="K19" s="9">
        <f t="shared" si="3"/>
        <v>-2.823187311376288</v>
      </c>
      <c r="L19" s="9">
        <f t="shared" si="4"/>
        <v>7.5</v>
      </c>
      <c r="M19" s="1">
        <f t="shared" si="10"/>
        <v>-2.825044444444444</v>
      </c>
      <c r="N19" s="1">
        <f t="shared" si="6"/>
        <v>1.063417283950617</v>
      </c>
      <c r="O19" s="1">
        <f t="shared" si="7"/>
        <v>-1.761627160493827</v>
      </c>
      <c r="P19" s="42" t="str">
        <f t="shared" si="11"/>
        <v>Si</v>
      </c>
      <c r="Q19" s="1" t="s">
        <v>39</v>
      </c>
    </row>
    <row r="20" spans="1:17" ht="15">
      <c r="A20" s="45">
        <v>119</v>
      </c>
      <c r="B20" s="21">
        <v>37.35</v>
      </c>
      <c r="C20" s="22">
        <f t="shared" si="0"/>
        <v>21.165</v>
      </c>
      <c r="D20" s="23">
        <v>30</v>
      </c>
      <c r="E20" s="7">
        <v>30</v>
      </c>
      <c r="F20" s="47">
        <f t="shared" si="8"/>
        <v>900</v>
      </c>
      <c r="G20" s="1">
        <f t="shared" si="1"/>
        <v>67500</v>
      </c>
      <c r="H20" s="1">
        <f t="shared" si="2"/>
        <v>4500</v>
      </c>
      <c r="I20" s="6">
        <v>-530.109</v>
      </c>
      <c r="J20" s="6">
        <v>7.2396</v>
      </c>
      <c r="K20" s="9">
        <f t="shared" si="3"/>
        <v>-1.3656813975993616</v>
      </c>
      <c r="L20" s="9">
        <f t="shared" si="4"/>
        <v>5</v>
      </c>
      <c r="M20" s="1">
        <f t="shared" si="10"/>
        <v>-5.8901</v>
      </c>
      <c r="N20" s="1">
        <f t="shared" si="6"/>
        <v>1.6088</v>
      </c>
      <c r="O20" s="1">
        <f t="shared" si="7"/>
        <v>-4.2813</v>
      </c>
      <c r="P20" s="42" t="str">
        <f t="shared" si="11"/>
        <v>Si</v>
      </c>
      <c r="Q20" s="1" t="s">
        <v>38</v>
      </c>
    </row>
    <row r="21" spans="1:17" ht="15">
      <c r="A21" s="45">
        <v>119</v>
      </c>
      <c r="B21" s="21">
        <v>37.35</v>
      </c>
      <c r="C21" s="22">
        <f t="shared" si="0"/>
        <v>21.165</v>
      </c>
      <c r="D21" s="23">
        <v>30</v>
      </c>
      <c r="E21" s="7">
        <v>30</v>
      </c>
      <c r="F21" s="47">
        <f t="shared" si="8"/>
        <v>900</v>
      </c>
      <c r="G21" s="1">
        <f t="shared" si="1"/>
        <v>67500</v>
      </c>
      <c r="H21" s="1">
        <f t="shared" si="2"/>
        <v>4500</v>
      </c>
      <c r="I21" s="6">
        <v>-301.509</v>
      </c>
      <c r="J21" s="6">
        <v>6.9495</v>
      </c>
      <c r="K21" s="9">
        <f t="shared" si="3"/>
        <v>-2.3049063212043417</v>
      </c>
      <c r="L21" s="9">
        <f t="shared" si="4"/>
        <v>5</v>
      </c>
      <c r="M21" s="1">
        <f t="shared" si="10"/>
        <v>-3.3501000000000003</v>
      </c>
      <c r="N21" s="1">
        <f t="shared" si="6"/>
        <v>1.5443333333333333</v>
      </c>
      <c r="O21" s="1">
        <f t="shared" si="7"/>
        <v>-1.805766666666667</v>
      </c>
      <c r="P21" s="42" t="str">
        <f t="shared" si="11"/>
        <v>Si</v>
      </c>
      <c r="Q21" s="1" t="s">
        <v>39</v>
      </c>
    </row>
    <row r="22" spans="1:17" ht="15">
      <c r="A22" s="46">
        <v>259</v>
      </c>
      <c r="B22" s="21">
        <v>37.35</v>
      </c>
      <c r="C22" s="22">
        <f t="shared" si="0"/>
        <v>21.165</v>
      </c>
      <c r="D22" s="23">
        <v>30</v>
      </c>
      <c r="E22" s="7">
        <v>30</v>
      </c>
      <c r="F22" s="47">
        <f t="shared" si="8"/>
        <v>900</v>
      </c>
      <c r="G22" s="1">
        <f t="shared" si="1"/>
        <v>67500</v>
      </c>
      <c r="H22" s="1">
        <f t="shared" si="2"/>
        <v>4500</v>
      </c>
      <c r="I22" s="6">
        <v>-457.119</v>
      </c>
      <c r="J22" s="6">
        <v>7.4586</v>
      </c>
      <c r="K22" s="9">
        <f t="shared" si="3"/>
        <v>-1.6316539019380074</v>
      </c>
      <c r="L22" s="9">
        <f t="shared" si="4"/>
        <v>5</v>
      </c>
      <c r="M22" s="1">
        <f t="shared" si="10"/>
        <v>-5.0791</v>
      </c>
      <c r="N22" s="1">
        <f t="shared" si="6"/>
        <v>1.6574666666666666</v>
      </c>
      <c r="O22" s="1">
        <f t="shared" si="7"/>
        <v>-3.4216333333333337</v>
      </c>
      <c r="P22" s="42" t="str">
        <f t="shared" si="11"/>
        <v>Si</v>
      </c>
      <c r="Q22" s="1" t="s">
        <v>38</v>
      </c>
    </row>
    <row r="23" spans="1:17" ht="15">
      <c r="A23" s="46">
        <v>259</v>
      </c>
      <c r="B23" s="21">
        <v>37.35</v>
      </c>
      <c r="C23" s="22">
        <f t="shared" si="0"/>
        <v>21.165</v>
      </c>
      <c r="D23" s="23">
        <v>30</v>
      </c>
      <c r="E23" s="7">
        <v>30</v>
      </c>
      <c r="F23" s="47">
        <f t="shared" si="8"/>
        <v>900</v>
      </c>
      <c r="G23" s="1">
        <f t="shared" si="1"/>
        <v>67500</v>
      </c>
      <c r="H23" s="1">
        <f t="shared" si="2"/>
        <v>4500</v>
      </c>
      <c r="I23" s="6">
        <v>-251.159</v>
      </c>
      <c r="J23" s="6">
        <v>7.8102</v>
      </c>
      <c r="K23" s="9">
        <f t="shared" si="3"/>
        <v>-3.1096635995524746</v>
      </c>
      <c r="L23" s="9">
        <f t="shared" si="4"/>
        <v>5</v>
      </c>
      <c r="M23" s="1">
        <f t="shared" si="10"/>
        <v>-2.790655555555556</v>
      </c>
      <c r="N23" s="1">
        <f t="shared" si="6"/>
        <v>1.7356</v>
      </c>
      <c r="O23" s="1">
        <f t="shared" si="7"/>
        <v>-1.0550555555555559</v>
      </c>
      <c r="P23" s="42" t="str">
        <f t="shared" si="11"/>
        <v>Si</v>
      </c>
      <c r="Q23" s="1" t="s">
        <v>39</v>
      </c>
    </row>
    <row r="24" spans="1:17" ht="15">
      <c r="A24" s="9"/>
      <c r="B24" s="32"/>
      <c r="C24" s="32"/>
      <c r="D24" s="24"/>
      <c r="E24" s="49"/>
      <c r="F24" s="47"/>
      <c r="G24" s="1"/>
      <c r="H24" s="1"/>
      <c r="I24" s="1"/>
      <c r="J24" s="1"/>
      <c r="K24" s="9"/>
      <c r="L24" s="9"/>
      <c r="M24" s="1"/>
      <c r="N24" s="1"/>
      <c r="O24" s="1"/>
      <c r="P24" s="12"/>
      <c r="Q24" s="1"/>
    </row>
    <row r="25" spans="1:18" ht="15">
      <c r="A25" s="43">
        <v>263</v>
      </c>
      <c r="B25" s="21">
        <v>37.35</v>
      </c>
      <c r="C25" s="22">
        <f t="shared" si="0"/>
        <v>21.165</v>
      </c>
      <c r="D25" s="23">
        <v>30</v>
      </c>
      <c r="E25" s="7">
        <v>40</v>
      </c>
      <c r="F25" s="47">
        <f t="shared" si="8"/>
        <v>1200</v>
      </c>
      <c r="G25" s="1">
        <f t="shared" si="1"/>
        <v>160000</v>
      </c>
      <c r="H25" s="1">
        <f t="shared" si="2"/>
        <v>8000</v>
      </c>
      <c r="I25" s="6">
        <v>-424.459</v>
      </c>
      <c r="J25" s="6">
        <v>30.633</v>
      </c>
      <c r="K25" s="9">
        <f t="shared" si="3"/>
        <v>-7.216951460565095</v>
      </c>
      <c r="L25" s="9">
        <f t="shared" si="4"/>
        <v>6.666666666666667</v>
      </c>
      <c r="M25" s="1">
        <f t="shared" si="10"/>
        <v>-3.5371583333333336</v>
      </c>
      <c r="N25" s="1">
        <f t="shared" si="6"/>
        <v>3.829125</v>
      </c>
      <c r="O25" s="1">
        <f t="shared" si="7"/>
        <v>0.29196666666666626</v>
      </c>
      <c r="P25" s="42" t="str">
        <f t="shared" si="11"/>
        <v>Si</v>
      </c>
      <c r="Q25" s="1" t="s">
        <v>38</v>
      </c>
      <c r="R25" s="2" t="s">
        <v>42</v>
      </c>
    </row>
    <row r="26" spans="1:17" ht="15">
      <c r="A26" s="43">
        <v>263</v>
      </c>
      <c r="B26" s="21">
        <v>37.35</v>
      </c>
      <c r="C26" s="22">
        <f t="shared" si="0"/>
        <v>21.165</v>
      </c>
      <c r="D26" s="23">
        <v>30</v>
      </c>
      <c r="E26" s="7">
        <v>40</v>
      </c>
      <c r="F26" s="47">
        <f t="shared" si="8"/>
        <v>1200</v>
      </c>
      <c r="G26" s="1">
        <f t="shared" si="1"/>
        <v>160000</v>
      </c>
      <c r="H26" s="1">
        <f t="shared" si="2"/>
        <v>8000</v>
      </c>
      <c r="I26" s="6">
        <v>-230.618</v>
      </c>
      <c r="J26" s="6">
        <v>18.3634</v>
      </c>
      <c r="K26" s="9">
        <f t="shared" si="3"/>
        <v>-7.962691550529446</v>
      </c>
      <c r="L26" s="9">
        <f t="shared" si="4"/>
        <v>6.666666666666667</v>
      </c>
      <c r="M26" s="1">
        <f t="shared" si="10"/>
        <v>-1.9218166666666665</v>
      </c>
      <c r="N26" s="1">
        <f t="shared" si="6"/>
        <v>2.295425</v>
      </c>
      <c r="O26" s="1">
        <f t="shared" si="7"/>
        <v>0.3736083333333333</v>
      </c>
      <c r="P26" s="42" t="str">
        <f t="shared" si="11"/>
        <v>Si</v>
      </c>
      <c r="Q26" s="1" t="s">
        <v>39</v>
      </c>
    </row>
    <row r="27" spans="1:17" ht="15">
      <c r="A27" s="44">
        <v>233</v>
      </c>
      <c r="B27" s="21">
        <v>37.35</v>
      </c>
      <c r="C27" s="22">
        <f t="shared" si="0"/>
        <v>21.165</v>
      </c>
      <c r="D27" s="23">
        <v>30</v>
      </c>
      <c r="E27" s="7">
        <v>40</v>
      </c>
      <c r="F27" s="47">
        <f t="shared" si="8"/>
        <v>1200</v>
      </c>
      <c r="G27" s="1">
        <f t="shared" si="1"/>
        <v>160000</v>
      </c>
      <c r="H27" s="1">
        <f t="shared" si="2"/>
        <v>8000</v>
      </c>
      <c r="I27" s="6">
        <v>-332.747</v>
      </c>
      <c r="J27" s="6">
        <v>16.8926</v>
      </c>
      <c r="K27" s="9">
        <f t="shared" si="3"/>
        <v>-5.076709932771746</v>
      </c>
      <c r="L27" s="9">
        <f t="shared" si="4"/>
        <v>6.666666666666667</v>
      </c>
      <c r="M27" s="1">
        <f t="shared" si="10"/>
        <v>-2.7728916666666668</v>
      </c>
      <c r="N27" s="1">
        <f t="shared" si="6"/>
        <v>2.111575</v>
      </c>
      <c r="O27" s="1">
        <f t="shared" si="7"/>
        <v>-0.6613166666666666</v>
      </c>
      <c r="P27" s="42" t="str">
        <f t="shared" si="11"/>
        <v>Si</v>
      </c>
      <c r="Q27" s="1" t="s">
        <v>38</v>
      </c>
    </row>
    <row r="28" spans="1:17" ht="15">
      <c r="A28" s="44">
        <v>233</v>
      </c>
      <c r="B28" s="21">
        <v>37.35</v>
      </c>
      <c r="C28" s="22">
        <f t="shared" si="0"/>
        <v>21.165</v>
      </c>
      <c r="D28" s="23">
        <v>30</v>
      </c>
      <c r="E28" s="7">
        <v>40</v>
      </c>
      <c r="F28" s="47">
        <f t="shared" si="8"/>
        <v>1200</v>
      </c>
      <c r="G28" s="1">
        <f t="shared" si="1"/>
        <v>160000</v>
      </c>
      <c r="H28" s="1">
        <f t="shared" si="2"/>
        <v>8000</v>
      </c>
      <c r="I28" s="6">
        <v>-188.942</v>
      </c>
      <c r="J28" s="6">
        <v>9.3525</v>
      </c>
      <c r="K28" s="9">
        <f t="shared" si="3"/>
        <v>-4.9499317250796535</v>
      </c>
      <c r="L28" s="9">
        <f t="shared" si="4"/>
        <v>6.666666666666667</v>
      </c>
      <c r="M28" s="1">
        <f t="shared" si="10"/>
        <v>-1.5745166666666668</v>
      </c>
      <c r="N28" s="1">
        <f t="shared" si="6"/>
        <v>1.1690625</v>
      </c>
      <c r="O28" s="1">
        <f t="shared" si="7"/>
        <v>-0.4054541666666669</v>
      </c>
      <c r="P28" s="42" t="str">
        <f t="shared" si="11"/>
        <v>Si</v>
      </c>
      <c r="Q28" s="1" t="s">
        <v>39</v>
      </c>
    </row>
    <row r="29" spans="1:17" ht="15">
      <c r="A29" s="45">
        <v>238</v>
      </c>
      <c r="B29" s="21">
        <v>37.35</v>
      </c>
      <c r="C29" s="22">
        <f t="shared" si="0"/>
        <v>21.165</v>
      </c>
      <c r="D29" s="23">
        <v>30</v>
      </c>
      <c r="E29" s="7">
        <v>30</v>
      </c>
      <c r="F29" s="47">
        <f t="shared" si="8"/>
        <v>900</v>
      </c>
      <c r="G29" s="1">
        <f t="shared" si="1"/>
        <v>67500</v>
      </c>
      <c r="H29" s="1">
        <f t="shared" si="2"/>
        <v>4500</v>
      </c>
      <c r="I29" s="6">
        <v>-268.326</v>
      </c>
      <c r="J29" s="6">
        <v>7.2358</v>
      </c>
      <c r="K29" s="9">
        <f t="shared" si="3"/>
        <v>-2.696645125705299</v>
      </c>
      <c r="L29" s="9">
        <f t="shared" si="4"/>
        <v>5</v>
      </c>
      <c r="M29" s="1">
        <f t="shared" si="10"/>
        <v>-2.9814000000000003</v>
      </c>
      <c r="N29" s="1">
        <f t="shared" si="6"/>
        <v>1.6079555555555556</v>
      </c>
      <c r="O29" s="1">
        <f t="shared" si="7"/>
        <v>-1.3734444444444447</v>
      </c>
      <c r="P29" s="42" t="str">
        <f t="shared" si="11"/>
        <v>Si</v>
      </c>
      <c r="Q29" s="1" t="s">
        <v>38</v>
      </c>
    </row>
    <row r="30" spans="1:17" ht="15">
      <c r="A30" s="45">
        <v>238</v>
      </c>
      <c r="B30" s="21">
        <v>37.35</v>
      </c>
      <c r="C30" s="22">
        <f t="shared" si="0"/>
        <v>21.165</v>
      </c>
      <c r="D30" s="23">
        <v>30</v>
      </c>
      <c r="E30" s="7">
        <v>30</v>
      </c>
      <c r="F30" s="47">
        <f t="shared" si="8"/>
        <v>900</v>
      </c>
      <c r="G30" s="1">
        <f t="shared" si="1"/>
        <v>67500</v>
      </c>
      <c r="H30" s="1">
        <f t="shared" si="2"/>
        <v>4500</v>
      </c>
      <c r="I30" s="6">
        <v>-152.543</v>
      </c>
      <c r="J30" s="6">
        <v>5.3854</v>
      </c>
      <c r="K30" s="9">
        <f t="shared" si="3"/>
        <v>-3.530414374963125</v>
      </c>
      <c r="L30" s="9">
        <f t="shared" si="4"/>
        <v>5</v>
      </c>
      <c r="M30" s="1">
        <f t="shared" si="10"/>
        <v>-1.6949222222222222</v>
      </c>
      <c r="N30" s="1">
        <f t="shared" si="6"/>
        <v>1.1967555555555556</v>
      </c>
      <c r="O30" s="1">
        <f t="shared" si="7"/>
        <v>-0.49816666666666665</v>
      </c>
      <c r="P30" s="42" t="str">
        <f t="shared" si="11"/>
        <v>Si</v>
      </c>
      <c r="Q30" s="1" t="s">
        <v>39</v>
      </c>
    </row>
    <row r="31" spans="1:17" ht="15">
      <c r="A31" s="46">
        <v>261</v>
      </c>
      <c r="B31" s="21">
        <v>37.35</v>
      </c>
      <c r="C31" s="22">
        <f t="shared" si="0"/>
        <v>21.165</v>
      </c>
      <c r="D31" s="23">
        <v>30</v>
      </c>
      <c r="E31" s="7">
        <v>30</v>
      </c>
      <c r="F31" s="47">
        <f t="shared" si="8"/>
        <v>900</v>
      </c>
      <c r="G31" s="1">
        <f t="shared" si="1"/>
        <v>67500</v>
      </c>
      <c r="H31" s="1">
        <f t="shared" si="2"/>
        <v>4500</v>
      </c>
      <c r="I31" s="6">
        <v>-223.449</v>
      </c>
      <c r="J31" s="6">
        <v>10.559</v>
      </c>
      <c r="K31" s="9">
        <f t="shared" si="3"/>
        <v>-4.725463081061002</v>
      </c>
      <c r="L31" s="9">
        <f t="shared" si="4"/>
        <v>5</v>
      </c>
      <c r="M31" s="1">
        <f t="shared" si="10"/>
        <v>-2.482766666666667</v>
      </c>
      <c r="N31" s="1">
        <f t="shared" si="6"/>
        <v>2.3464444444444443</v>
      </c>
      <c r="O31" s="1">
        <f t="shared" si="7"/>
        <v>-0.13632222222222268</v>
      </c>
      <c r="P31" s="42" t="str">
        <f t="shared" si="11"/>
        <v>Si</v>
      </c>
      <c r="Q31" s="1" t="s">
        <v>38</v>
      </c>
    </row>
    <row r="32" spans="1:17" ht="15">
      <c r="A32" s="46">
        <v>261</v>
      </c>
      <c r="B32" s="21">
        <v>37.35</v>
      </c>
      <c r="C32" s="22">
        <f t="shared" si="0"/>
        <v>21.165</v>
      </c>
      <c r="D32" s="23">
        <v>30</v>
      </c>
      <c r="E32" s="7">
        <v>30</v>
      </c>
      <c r="F32" s="47">
        <f t="shared" si="8"/>
        <v>900</v>
      </c>
      <c r="G32" s="1">
        <f t="shared" si="1"/>
        <v>67500</v>
      </c>
      <c r="H32" s="1">
        <f t="shared" si="2"/>
        <v>4500</v>
      </c>
      <c r="I32" s="6">
        <v>-123.77</v>
      </c>
      <c r="J32" s="6">
        <v>7.0338</v>
      </c>
      <c r="K32" s="9">
        <f t="shared" si="3"/>
        <v>-5.682960329643694</v>
      </c>
      <c r="L32" s="9">
        <f t="shared" si="4"/>
        <v>5</v>
      </c>
      <c r="M32" s="1">
        <f t="shared" si="10"/>
        <v>-1.3752222222222223</v>
      </c>
      <c r="N32" s="1">
        <f t="shared" si="6"/>
        <v>1.5630666666666666</v>
      </c>
      <c r="O32" s="1">
        <f t="shared" si="7"/>
        <v>0.18784444444444426</v>
      </c>
      <c r="P32" s="42" t="str">
        <f t="shared" si="11"/>
        <v>Si</v>
      </c>
      <c r="Q32" s="1" t="s">
        <v>39</v>
      </c>
    </row>
    <row r="33" spans="1:17" ht="15">
      <c r="A33" s="1"/>
      <c r="B33" s="1"/>
      <c r="C33" s="1"/>
      <c r="D33" s="48"/>
      <c r="E33" s="48"/>
      <c r="F33" s="47"/>
      <c r="G33" s="1"/>
      <c r="H33" s="1"/>
      <c r="I33" s="1"/>
      <c r="J33" s="1"/>
      <c r="K33" s="9"/>
      <c r="L33" s="9"/>
      <c r="M33" s="1"/>
      <c r="N33" s="1"/>
      <c r="O33" s="1"/>
      <c r="P33" s="12"/>
      <c r="Q33" s="1"/>
    </row>
    <row r="34" spans="1:17" ht="15">
      <c r="A34" s="1"/>
      <c r="B34" s="1"/>
      <c r="C34" s="1"/>
      <c r="D34" s="48"/>
      <c r="E34" s="48"/>
      <c r="F34" s="47"/>
      <c r="G34" s="1"/>
      <c r="H34" s="1"/>
      <c r="I34" s="1"/>
      <c r="J34" s="1"/>
      <c r="K34" s="9"/>
      <c r="L34" s="9"/>
      <c r="M34" s="1"/>
      <c r="N34" s="1"/>
      <c r="O34" s="1"/>
      <c r="P34" s="12"/>
      <c r="Q34" s="1"/>
    </row>
    <row r="35" spans="1:17" ht="20.25">
      <c r="A35" s="1"/>
      <c r="B35" s="52" t="s">
        <v>24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2"/>
      <c r="Q35" s="1"/>
    </row>
    <row r="36" spans="1:17" ht="19.5">
      <c r="A36" s="1"/>
      <c r="B36" s="8" t="s">
        <v>28</v>
      </c>
      <c r="C36" s="4" t="s">
        <v>29</v>
      </c>
      <c r="D36" s="19" t="s">
        <v>9</v>
      </c>
      <c r="E36" s="19" t="s">
        <v>10</v>
      </c>
      <c r="F36" s="17" t="s">
        <v>7</v>
      </c>
      <c r="G36" s="12" t="s">
        <v>8</v>
      </c>
      <c r="H36" s="12" t="s">
        <v>14</v>
      </c>
      <c r="I36" s="15" t="s">
        <v>17</v>
      </c>
      <c r="J36" s="15" t="s">
        <v>18</v>
      </c>
      <c r="K36" s="12" t="s">
        <v>23</v>
      </c>
      <c r="L36" s="12" t="s">
        <v>25</v>
      </c>
      <c r="M36" s="12" t="s">
        <v>26</v>
      </c>
      <c r="N36" s="12" t="s">
        <v>27</v>
      </c>
      <c r="O36" s="12" t="s">
        <v>21</v>
      </c>
      <c r="P36" s="12"/>
      <c r="Q36" s="1"/>
    </row>
    <row r="37" spans="1:17" ht="18">
      <c r="A37" s="1"/>
      <c r="B37" s="5" t="s">
        <v>2</v>
      </c>
      <c r="C37" s="3" t="s">
        <v>2</v>
      </c>
      <c r="D37" s="19" t="s">
        <v>11</v>
      </c>
      <c r="E37" s="19" t="s">
        <v>11</v>
      </c>
      <c r="F37" s="17" t="s">
        <v>12</v>
      </c>
      <c r="G37" s="12" t="s">
        <v>13</v>
      </c>
      <c r="H37" s="12" t="s">
        <v>22</v>
      </c>
      <c r="I37" s="15" t="s">
        <v>19</v>
      </c>
      <c r="J37" s="15" t="s">
        <v>20</v>
      </c>
      <c r="K37" s="12" t="s">
        <v>11</v>
      </c>
      <c r="L37" s="12" t="s">
        <v>11</v>
      </c>
      <c r="M37" s="12" t="s">
        <v>11</v>
      </c>
      <c r="N37" s="12" t="s">
        <v>11</v>
      </c>
      <c r="O37" s="12" t="s">
        <v>3</v>
      </c>
      <c r="P37" s="12"/>
      <c r="Q37" s="1"/>
    </row>
    <row r="38" spans="1:17" ht="15">
      <c r="A38" s="1"/>
      <c r="B38" s="38"/>
      <c r="C38" s="3"/>
      <c r="D38" s="14"/>
      <c r="E38" s="14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</row>
    <row r="39" spans="1:18" ht="15">
      <c r="A39" s="39">
        <v>118</v>
      </c>
      <c r="B39" s="21">
        <v>37.4</v>
      </c>
      <c r="C39" s="22">
        <f>0.85*B39/1.5</f>
        <v>21.19333333333333</v>
      </c>
      <c r="D39" s="23">
        <v>30</v>
      </c>
      <c r="E39" s="23">
        <v>30</v>
      </c>
      <c r="F39" s="24">
        <f>D39*E39</f>
        <v>900</v>
      </c>
      <c r="G39" s="25">
        <f>D39*E39^3/12</f>
        <v>67500</v>
      </c>
      <c r="H39" s="25">
        <f>D39*E39^2/6</f>
        <v>4500</v>
      </c>
      <c r="I39" s="26">
        <v>-236.895</v>
      </c>
      <c r="J39" s="26">
        <v>-32.3557</v>
      </c>
      <c r="K39" s="27">
        <f>J39*100/I39</f>
        <v>13.658245214124399</v>
      </c>
      <c r="L39" s="27">
        <f>E39/6</f>
        <v>5</v>
      </c>
      <c r="M39" s="27">
        <f>E39/2</f>
        <v>15</v>
      </c>
      <c r="N39" s="27">
        <f>M39-K39</f>
        <v>1.341754785875601</v>
      </c>
      <c r="O39" s="27">
        <f>2/3*I39*1000/(D39*N39*100)</f>
        <v>-39.23469018892256</v>
      </c>
      <c r="P39" s="42" t="str">
        <f>IF(O39&lt;C39,"Si","No")</f>
        <v>Si</v>
      </c>
      <c r="Q39" s="1" t="s">
        <v>38</v>
      </c>
      <c r="R39" s="2" t="s">
        <v>41</v>
      </c>
    </row>
    <row r="40" spans="1:17" ht="15">
      <c r="A40" s="39">
        <v>118</v>
      </c>
      <c r="B40" s="21">
        <v>37.4</v>
      </c>
      <c r="C40" s="22">
        <f>0.85*B40/1.5</f>
        <v>21.19333333333333</v>
      </c>
      <c r="D40" s="23">
        <v>30</v>
      </c>
      <c r="E40" s="23">
        <v>30</v>
      </c>
      <c r="F40" s="24">
        <f>D40*E40</f>
        <v>900</v>
      </c>
      <c r="G40" s="25">
        <f>D40*E40^3/12</f>
        <v>67500</v>
      </c>
      <c r="H40" s="25">
        <f>D40*E40^2/6</f>
        <v>4500</v>
      </c>
      <c r="I40" s="26">
        <v>-136.772</v>
      </c>
      <c r="J40" s="26">
        <v>-14.7754</v>
      </c>
      <c r="K40" s="27">
        <f>J40*100/I40</f>
        <v>10.802942122656685</v>
      </c>
      <c r="L40" s="27">
        <f>E40/6</f>
        <v>5</v>
      </c>
      <c r="M40" s="27">
        <f>E40/2</f>
        <v>15</v>
      </c>
      <c r="N40" s="27">
        <f>M40-K40</f>
        <v>4.197057877343315</v>
      </c>
      <c r="O40" s="27">
        <f>2/3*I40*1000/(D40*N40*100)</f>
        <v>-7.24168659713996</v>
      </c>
      <c r="P40" s="42" t="str">
        <f>IF(O40&lt;C40,"Si","No")</f>
        <v>Si</v>
      </c>
      <c r="Q40" s="1" t="s">
        <v>39</v>
      </c>
    </row>
    <row r="41" spans="1:17" ht="15">
      <c r="A41" s="49"/>
      <c r="B41" s="32"/>
      <c r="C41" s="32"/>
      <c r="D41" s="24"/>
      <c r="E41" s="24"/>
      <c r="F41" s="24"/>
      <c r="G41" s="25"/>
      <c r="H41" s="25"/>
      <c r="I41" s="27"/>
      <c r="J41" s="27"/>
      <c r="K41" s="27"/>
      <c r="L41" s="27"/>
      <c r="M41" s="27"/>
      <c r="N41" s="27"/>
      <c r="O41" s="27"/>
      <c r="P41" s="12"/>
      <c r="Q41" s="9"/>
    </row>
    <row r="42" spans="1:17" ht="12.75">
      <c r="A42" s="1"/>
      <c r="B42" s="1"/>
      <c r="C42" s="1"/>
      <c r="D42" s="48"/>
      <c r="E42" s="48"/>
      <c r="F42" s="47"/>
      <c r="G42" s="1"/>
      <c r="H42" s="1"/>
      <c r="I42" s="1"/>
      <c r="J42" s="1"/>
      <c r="K42" s="9"/>
      <c r="L42" s="9"/>
      <c r="M42" s="1"/>
      <c r="N42" s="1"/>
      <c r="O42" s="1"/>
      <c r="P42" s="1"/>
      <c r="Q42" s="1"/>
    </row>
    <row r="43" spans="1:17" ht="20.25">
      <c r="A43" s="1"/>
      <c r="B43" s="1"/>
      <c r="C43" s="1"/>
      <c r="D43" s="48"/>
      <c r="E43" s="48"/>
      <c r="F43" s="47"/>
      <c r="G43" s="1"/>
      <c r="H43" s="33" t="s">
        <v>36</v>
      </c>
      <c r="I43" s="34"/>
      <c r="J43" s="34"/>
      <c r="K43" s="34"/>
      <c r="L43" s="34"/>
      <c r="M43" s="34"/>
      <c r="N43" s="34"/>
      <c r="O43" s="34"/>
      <c r="P43" s="34"/>
      <c r="Q43" s="1"/>
    </row>
    <row r="44" spans="1:17" ht="19.5">
      <c r="A44" s="1"/>
      <c r="B44" s="8" t="s">
        <v>5</v>
      </c>
      <c r="C44" s="29" t="s">
        <v>6</v>
      </c>
      <c r="D44" s="8" t="s">
        <v>28</v>
      </c>
      <c r="E44" s="29" t="s">
        <v>29</v>
      </c>
      <c r="F44" s="50" t="s">
        <v>9</v>
      </c>
      <c r="G44" s="10" t="s">
        <v>10</v>
      </c>
      <c r="H44" s="50" t="s">
        <v>17</v>
      </c>
      <c r="I44" s="10" t="s">
        <v>18</v>
      </c>
      <c r="J44" s="29" t="s">
        <v>23</v>
      </c>
      <c r="K44" s="29" t="s">
        <v>26</v>
      </c>
      <c r="L44" s="51" t="s">
        <v>4</v>
      </c>
      <c r="M44" s="29" t="s">
        <v>31</v>
      </c>
      <c r="N44" s="29" t="s">
        <v>32</v>
      </c>
      <c r="O44" s="50" t="s">
        <v>33</v>
      </c>
      <c r="P44" s="29" t="s">
        <v>34</v>
      </c>
      <c r="Q44" s="15" t="s">
        <v>35</v>
      </c>
    </row>
    <row r="45" spans="1:17" ht="15">
      <c r="A45" s="1"/>
      <c r="B45" s="8" t="s">
        <v>3</v>
      </c>
      <c r="C45" s="29" t="s">
        <v>3</v>
      </c>
      <c r="D45" s="8" t="s">
        <v>3</v>
      </c>
      <c r="E45" s="29" t="s">
        <v>3</v>
      </c>
      <c r="F45" s="10" t="s">
        <v>11</v>
      </c>
      <c r="G45" s="10" t="s">
        <v>11</v>
      </c>
      <c r="H45" s="10" t="s">
        <v>19</v>
      </c>
      <c r="I45" s="10" t="s">
        <v>20</v>
      </c>
      <c r="J45" s="29" t="s">
        <v>11</v>
      </c>
      <c r="K45" s="29" t="s">
        <v>11</v>
      </c>
      <c r="L45" s="29"/>
      <c r="M45" s="29"/>
      <c r="N45" s="29" t="s">
        <v>11</v>
      </c>
      <c r="O45" s="10" t="s">
        <v>11</v>
      </c>
      <c r="P45" s="29" t="s">
        <v>11</v>
      </c>
      <c r="Q45" s="10" t="s">
        <v>11</v>
      </c>
    </row>
    <row r="46" spans="1:17" ht="15">
      <c r="A46" s="1"/>
      <c r="B46" s="11"/>
      <c r="C46" s="29"/>
      <c r="D46" s="1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8" ht="14.25">
      <c r="A47" s="39">
        <v>230</v>
      </c>
      <c r="B47" s="31">
        <v>450</v>
      </c>
      <c r="C47" s="30">
        <f>B47/1.05</f>
        <v>428.57142857142856</v>
      </c>
      <c r="D47" s="31">
        <v>37.4</v>
      </c>
      <c r="E47" s="32">
        <v>21.2</v>
      </c>
      <c r="F47" s="28">
        <v>30</v>
      </c>
      <c r="G47" s="28">
        <v>30</v>
      </c>
      <c r="H47" s="28">
        <v>-115.979</v>
      </c>
      <c r="I47" s="28">
        <v>35.2574</v>
      </c>
      <c r="J47" s="30">
        <f>I47/H47*100</f>
        <v>-30.399813759387474</v>
      </c>
      <c r="K47" s="30">
        <f>G47/2</f>
        <v>15</v>
      </c>
      <c r="L47" s="30">
        <f>E47/(E47+C47/15)</f>
        <v>0.425947187141217</v>
      </c>
      <c r="M47" s="30">
        <f>(2/(L47*(1-L47/3)))^0.5</f>
        <v>2.3393167003905626</v>
      </c>
      <c r="N47" s="30">
        <f>M47*(I47*1000/(E47*F47))^0.5</f>
        <v>17.41749140268517</v>
      </c>
      <c r="O47" s="31">
        <v>5</v>
      </c>
      <c r="P47" s="30">
        <f>N47+O47</f>
        <v>22.41749140268517</v>
      </c>
      <c r="Q47" s="28">
        <v>30</v>
      </c>
      <c r="R47" s="16" t="s">
        <v>42</v>
      </c>
    </row>
    <row r="48" spans="1:18" ht="14.25">
      <c r="A48" s="39">
        <v>230</v>
      </c>
      <c r="B48" s="31">
        <v>450</v>
      </c>
      <c r="C48" s="30">
        <f>B48/1.05</f>
        <v>428.57142857142856</v>
      </c>
      <c r="D48" s="31">
        <v>37.4</v>
      </c>
      <c r="E48" s="32">
        <v>21.2</v>
      </c>
      <c r="F48" s="28">
        <v>30</v>
      </c>
      <c r="G48" s="28">
        <v>30</v>
      </c>
      <c r="H48" s="28">
        <v>-67.487</v>
      </c>
      <c r="I48" s="28">
        <v>17.4971</v>
      </c>
      <c r="J48" s="30">
        <f>I48/H48*100</f>
        <v>-25.9266229051521</v>
      </c>
      <c r="K48" s="30">
        <f>G48/2</f>
        <v>15</v>
      </c>
      <c r="L48" s="30">
        <f>E48/(E48+C48/15)</f>
        <v>0.425947187141217</v>
      </c>
      <c r="M48" s="30">
        <f>(2/(L48*(1-L48/3)))^0.5</f>
        <v>2.3393167003905626</v>
      </c>
      <c r="N48" s="30">
        <f>M48*(I48*1000/(E48*F48))^0.5</f>
        <v>12.26996998639903</v>
      </c>
      <c r="O48" s="31">
        <v>5</v>
      </c>
      <c r="P48" s="30">
        <f>N48+O48</f>
        <v>17.26996998639903</v>
      </c>
      <c r="Q48" s="6">
        <v>30</v>
      </c>
      <c r="R48" s="16"/>
    </row>
    <row r="49" spans="1:18" ht="14.25">
      <c r="A49" s="13"/>
      <c r="B49" s="56"/>
      <c r="C49" s="55"/>
      <c r="D49" s="56"/>
      <c r="E49" s="55"/>
      <c r="F49" s="55"/>
      <c r="G49" s="55"/>
      <c r="H49" s="13"/>
      <c r="I49" s="13"/>
      <c r="J49" s="55"/>
      <c r="K49" s="55"/>
      <c r="L49" s="55"/>
      <c r="M49" s="55"/>
      <c r="N49" s="55"/>
      <c r="O49" s="57"/>
      <c r="P49" s="55"/>
      <c r="Q49" s="13"/>
      <c r="R49" s="16"/>
    </row>
    <row r="50" spans="1:17" ht="14.25">
      <c r="A50" s="13"/>
      <c r="B50" s="56"/>
      <c r="C50" s="55"/>
      <c r="D50" s="56"/>
      <c r="E50" s="55"/>
      <c r="F50" s="55"/>
      <c r="G50" s="55"/>
      <c r="H50" s="13"/>
      <c r="I50" s="13"/>
      <c r="J50" s="55"/>
      <c r="K50" s="55"/>
      <c r="L50" s="55"/>
      <c r="M50" s="55"/>
      <c r="N50" s="55"/>
      <c r="O50" s="13"/>
      <c r="P50" s="55"/>
      <c r="Q50" s="13"/>
    </row>
    <row r="51" spans="1:17" ht="20.25">
      <c r="A51" s="13"/>
      <c r="B51" s="56"/>
      <c r="C51" s="55"/>
      <c r="D51" s="56"/>
      <c r="E51" s="55"/>
      <c r="F51" s="55"/>
      <c r="G51" s="55"/>
      <c r="H51" s="13"/>
      <c r="I51" s="13"/>
      <c r="J51" s="55"/>
      <c r="K51" s="55"/>
      <c r="L51" s="55"/>
      <c r="M51" s="55"/>
      <c r="N51" s="55"/>
      <c r="O51" s="13"/>
      <c r="P51" s="55"/>
      <c r="Q51" s="58"/>
    </row>
    <row r="52" spans="1:17" ht="14.25">
      <c r="A52" s="13"/>
      <c r="B52" s="13"/>
      <c r="C52" s="13"/>
      <c r="D52" s="57"/>
      <c r="E52" s="57"/>
      <c r="F52" s="59"/>
      <c r="G52" s="13"/>
      <c r="H52" s="13"/>
      <c r="I52" s="13"/>
      <c r="J52" s="55"/>
      <c r="K52" s="55"/>
      <c r="L52" s="55"/>
      <c r="M52" s="55"/>
      <c r="N52" s="55"/>
      <c r="O52" s="13"/>
      <c r="P52" s="55"/>
      <c r="Q52" s="13"/>
    </row>
    <row r="53" spans="1:17" ht="14.25">
      <c r="A53" s="13"/>
      <c r="B53" s="13"/>
      <c r="C53" s="13"/>
      <c r="D53" s="57"/>
      <c r="E53" s="57"/>
      <c r="F53" s="59"/>
      <c r="G53" s="13"/>
      <c r="H53" s="13"/>
      <c r="I53" s="13"/>
      <c r="J53" s="13"/>
      <c r="K53" s="55"/>
      <c r="M53" s="13"/>
      <c r="N53" s="13"/>
      <c r="O53" s="13"/>
      <c r="P53" s="55"/>
      <c r="Q53" s="13"/>
    </row>
    <row r="54" spans="1:17" ht="14.25">
      <c r="A54" s="13"/>
      <c r="B54" s="13"/>
      <c r="C54" s="13"/>
      <c r="D54" s="57"/>
      <c r="E54" s="57"/>
      <c r="F54" s="59"/>
      <c r="G54" s="13"/>
      <c r="H54" s="13"/>
      <c r="I54" s="13"/>
      <c r="J54" s="13"/>
      <c r="M54" s="13"/>
      <c r="N54" s="13"/>
      <c r="O54" s="13"/>
      <c r="P54" s="55"/>
      <c r="Q54" s="13"/>
    </row>
    <row r="55" spans="1:17" ht="12.75">
      <c r="A55" s="13"/>
      <c r="B55" s="13"/>
      <c r="C55" s="13"/>
      <c r="D55" s="57"/>
      <c r="E55" s="57"/>
      <c r="F55" s="59"/>
      <c r="G55" s="13"/>
      <c r="H55" s="13"/>
      <c r="I55" s="13"/>
      <c r="J55" s="13"/>
      <c r="M55" s="13"/>
      <c r="N55" s="13"/>
      <c r="O55" s="13"/>
      <c r="P55" s="13"/>
      <c r="Q55" s="13"/>
    </row>
    <row r="56" spans="1:17" ht="12.75">
      <c r="A56" s="13"/>
      <c r="B56" s="13"/>
      <c r="C56" s="13"/>
      <c r="D56" s="57"/>
      <c r="E56" s="57"/>
      <c r="F56" s="59"/>
      <c r="G56" s="13"/>
      <c r="H56" s="13"/>
      <c r="I56" s="13"/>
      <c r="J56" s="13"/>
      <c r="M56" s="13"/>
      <c r="N56" s="13"/>
      <c r="O56" s="13"/>
      <c r="P56" s="13"/>
      <c r="Q56" s="13"/>
    </row>
    <row r="57" spans="1:17" ht="12.75">
      <c r="A57" s="13"/>
      <c r="B57" s="13"/>
      <c r="C57" s="13"/>
      <c r="D57" s="57"/>
      <c r="E57" s="57"/>
      <c r="F57" s="59"/>
      <c r="G57" s="13"/>
      <c r="H57" s="13"/>
      <c r="I57" s="13"/>
      <c r="J57" s="13"/>
      <c r="M57" s="13"/>
      <c r="N57" s="13"/>
      <c r="O57" s="13"/>
      <c r="P57" s="13"/>
      <c r="Q57" s="13"/>
    </row>
    <row r="58" spans="1:17" ht="12.75">
      <c r="A58" s="13"/>
      <c r="B58" s="13"/>
      <c r="C58" s="13"/>
      <c r="D58" s="57"/>
      <c r="E58" s="57"/>
      <c r="F58" s="59"/>
      <c r="G58" s="13"/>
      <c r="H58" s="13"/>
      <c r="I58" s="13"/>
      <c r="J58" s="13"/>
      <c r="M58" s="13"/>
      <c r="N58" s="13"/>
      <c r="O58" s="13"/>
      <c r="P58" s="13"/>
      <c r="Q58" s="13"/>
    </row>
    <row r="59" spans="1:17" ht="12.75">
      <c r="A59" s="13"/>
      <c r="B59" s="13"/>
      <c r="C59" s="13"/>
      <c r="D59" s="57"/>
      <c r="E59" s="57"/>
      <c r="F59" s="59"/>
      <c r="G59" s="13"/>
      <c r="H59" s="13"/>
      <c r="I59" s="13"/>
      <c r="J59" s="13"/>
      <c r="M59" s="13"/>
      <c r="N59" s="13"/>
      <c r="O59" s="13"/>
      <c r="P59" s="13"/>
      <c r="Q59" s="13"/>
    </row>
    <row r="60" spans="1:17" ht="12.75">
      <c r="A60" s="13"/>
      <c r="B60" s="13"/>
      <c r="C60" s="13"/>
      <c r="D60" s="57"/>
      <c r="E60" s="57"/>
      <c r="F60" s="59"/>
      <c r="G60" s="13"/>
      <c r="H60" s="13"/>
      <c r="I60" s="13"/>
      <c r="J60" s="13"/>
      <c r="M60" s="13"/>
      <c r="N60" s="13"/>
      <c r="O60" s="13"/>
      <c r="P60" s="13"/>
      <c r="Q60" s="13"/>
    </row>
    <row r="61" spans="1:17" ht="12.75">
      <c r="A61" s="13"/>
      <c r="B61" s="13"/>
      <c r="C61" s="13"/>
      <c r="D61" s="57"/>
      <c r="E61" s="57"/>
      <c r="F61" s="59"/>
      <c r="G61" s="13"/>
      <c r="H61" s="13"/>
      <c r="I61" s="13"/>
      <c r="J61" s="13"/>
      <c r="M61" s="13"/>
      <c r="N61" s="13"/>
      <c r="O61" s="13"/>
      <c r="P61" s="13"/>
      <c r="Q61" s="13"/>
    </row>
    <row r="62" spans="1:17" ht="12.75">
      <c r="A62" s="13"/>
      <c r="B62" s="13"/>
      <c r="C62" s="13"/>
      <c r="D62" s="57"/>
      <c r="E62" s="57"/>
      <c r="F62" s="59"/>
      <c r="G62" s="13"/>
      <c r="H62" s="13"/>
      <c r="I62" s="13"/>
      <c r="J62" s="13"/>
      <c r="M62" s="13"/>
      <c r="N62" s="13"/>
      <c r="O62" s="13"/>
      <c r="P62" s="13"/>
      <c r="Q62" s="13"/>
    </row>
    <row r="63" spans="1:17" ht="12.75">
      <c r="A63" s="13"/>
      <c r="B63" s="13"/>
      <c r="C63" s="13"/>
      <c r="D63" s="57"/>
      <c r="E63" s="57"/>
      <c r="F63" s="59"/>
      <c r="G63" s="13"/>
      <c r="H63" s="13"/>
      <c r="I63" s="13"/>
      <c r="J63" s="13"/>
      <c r="M63" s="13"/>
      <c r="N63" s="13"/>
      <c r="O63" s="13"/>
      <c r="P63" s="13"/>
      <c r="Q63" s="13"/>
    </row>
    <row r="64" spans="1:17" ht="12.75">
      <c r="A64" s="13"/>
      <c r="B64" s="13"/>
      <c r="C64" s="13"/>
      <c r="D64" s="57"/>
      <c r="E64" s="57"/>
      <c r="F64" s="59"/>
      <c r="G64" s="13"/>
      <c r="H64" s="13"/>
      <c r="I64" s="13"/>
      <c r="J64" s="13"/>
      <c r="M64" s="13"/>
      <c r="N64" s="13"/>
      <c r="O64" s="13"/>
      <c r="P64" s="13"/>
      <c r="Q64" s="13"/>
    </row>
    <row r="65" spans="1:17" ht="12.75">
      <c r="A65" s="13"/>
      <c r="B65" s="13"/>
      <c r="C65" s="13"/>
      <c r="D65" s="57"/>
      <c r="E65" s="57"/>
      <c r="F65" s="59"/>
      <c r="G65" s="13"/>
      <c r="H65" s="13"/>
      <c r="I65" s="13"/>
      <c r="J65" s="13"/>
      <c r="M65" s="13"/>
      <c r="N65" s="13"/>
      <c r="O65" s="13"/>
      <c r="P65" s="13"/>
      <c r="Q65" s="13"/>
    </row>
    <row r="66" spans="1:17" ht="12.75">
      <c r="A66" s="13"/>
      <c r="B66" s="13"/>
      <c r="C66" s="13"/>
      <c r="D66" s="57"/>
      <c r="E66" s="57"/>
      <c r="F66" s="59"/>
      <c r="G66" s="13"/>
      <c r="H66" s="13"/>
      <c r="I66" s="13"/>
      <c r="J66" s="13"/>
      <c r="M66" s="13"/>
      <c r="N66" s="13"/>
      <c r="O66" s="13"/>
      <c r="P66" s="13"/>
      <c r="Q66" s="13"/>
    </row>
    <row r="67" spans="1:17" ht="12.75">
      <c r="A67" s="13"/>
      <c r="B67" s="13"/>
      <c r="C67" s="13"/>
      <c r="D67" s="57"/>
      <c r="E67" s="57"/>
      <c r="F67" s="59"/>
      <c r="G67" s="13"/>
      <c r="H67" s="13"/>
      <c r="I67" s="13"/>
      <c r="J67" s="13"/>
      <c r="M67" s="13"/>
      <c r="N67" s="13"/>
      <c r="O67" s="13"/>
      <c r="P67" s="13"/>
      <c r="Q67" s="13"/>
    </row>
  </sheetData>
  <sheetProtection/>
  <mergeCells count="2">
    <mergeCell ref="B1:O1"/>
    <mergeCell ref="B35:O35"/>
  </mergeCells>
  <printOptions/>
  <pageMargins left="0.75" right="0.75" top="1" bottom="1" header="0.5" footer="0.5"/>
  <pageSetup fitToHeight="1" fitToWidth="1"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Davide</cp:lastModifiedBy>
  <cp:lastPrinted>2021-11-27T14:21:51Z</cp:lastPrinted>
  <dcterms:created xsi:type="dcterms:W3CDTF">2010-04-15T07:05:20Z</dcterms:created>
  <dcterms:modified xsi:type="dcterms:W3CDTF">2021-11-27T16:49:25Z</dcterms:modified>
  <cp:category/>
  <cp:version/>
  <cp:contentType/>
  <cp:contentStatus/>
</cp:coreProperties>
</file>