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firstSheet="2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armato'!$B$2:$O$5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<sst xmlns="http://schemas.openxmlformats.org/spreadsheetml/2006/main" count="468" uniqueCount="94">
  <si>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</si>
  <si>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</si>
  <si>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</si>
  <si>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</si>
  <si>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 xml:space="preserve"> </t>
  </si>
  <si>
    <t xml:space="preserve"> </t>
  </si>
  <si>
    <t xml:space="preserve"> </t>
  </si>
  <si>
    <t xml:space="preserve"> </t>
  </si>
  <si>
    <t>cm</t>
  </si>
  <si>
    <t>HEA160</t>
  </si>
  <si>
    <t xml:space="preserve">  </t>
  </si>
  <si>
    <t xml:space="preserve">   </t>
  </si>
  <si>
    <t xml:space="preserve"> </t>
  </si>
  <si>
    <t xml:space="preserve">  </t>
  </si>
  <si>
    <t xml:space="preserve"> </t>
  </si>
  <si>
    <t>HEA200</t>
  </si>
  <si>
    <t>HEA240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</si>
  <si>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</si>
  <si>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</si>
  <si>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</si>
  <si>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</si>
  <si>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</si>
  <si>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</si>
  <si>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</si>
  <si>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</si>
  <si>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</si>
  <si>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</si>
  <si>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</si>
  <si>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</si>
  <si>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</si>
  <si>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</si>
  <si>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</si>
  <si>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</si>
  <si>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</si>
  <si>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</si>
  <si>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</si>
  <si>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</si>
  <si>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</si>
  <si>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</si>
  <si>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</si>
  <si>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</si>
  <si>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</si>
  <si>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</si>
  <si>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</si>
  <si>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</si>
  <si>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</si>
  <si>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</si>
  <si>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</si>
  <si>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</si>
  <si>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</si>
  <si>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</si>
  <si>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</si>
  <si>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</si>
  <si>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</si>
  <si>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</si>
  <si>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</si>
  <si>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</si>
  <si>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</si>
  <si>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</si>
  <si>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</si>
  <si>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</si>
  <si>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</si>
  <si>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</si>
  <si>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</si>
  <si>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</si>
  <si>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</si>
  <si>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</si>
  <si>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</si>
  <si>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</si>
  <si>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</si>
  <si>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</si>
  <si>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</si>
  <si>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</si>
  <si>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</si>
  <si>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</si>
  <si>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</si>
  <si>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</si>
  <si>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</si>
  <si>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</si>
  <si>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</si>
  <si>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</si>
  <si>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</si>
  <si>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</si>
  <si>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</si>
  <si>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</si>
  <si>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</si>
  <si>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</si>
  <si>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</si>
  <si>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t>fcd*</t>
  </si>
  <si>
    <t>Pilastri Angolari</t>
  </si>
  <si>
    <t>Pilastri Perimetrali</t>
  </si>
  <si>
    <t>Pilastri Centrali</t>
  </si>
  <si>
    <t>Pilastri Balcone</t>
  </si>
  <si>
    <t>Pilastri Scale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</si>
</sst>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43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0" fontId="38" fillId="18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7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7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7" fontId="13" fillId="0" borderId="10" xfId="0" applyNumberFormat="1" applyFont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7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6" fillId="31" borderId="10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Z8" sqref="Z8"/>
    </sheetView>
  </sheetViews>
  <sheetFormatPr defaultColWidth="5.8515625" defaultRowHeight="12.75"/>
  <cols>
    <col min="1" max="9" width="5.8515625" style="3" customWidth="1"/>
    <col min="10" max="10" width="6.8515625" style="3" customWidth="1"/>
    <col min="11" max="16" width="5.8515625" style="3" customWidth="1"/>
    <col min="17" max="17" width="6.8515625" style="3" customWidth="1"/>
    <col min="18" max="27" width="5.8515625" style="3" customWidth="1"/>
    <col min="28" max="28" width="8.140625" style="3" customWidth="1"/>
    <col min="29" max="16384" width="5.8515625" style="3" customWidth="1"/>
  </cols>
  <sheetData>
    <row r="1" spans="1:28" ht="20.25">
      <c r="A1" s="37" t="s">
        <v>80</v>
      </c>
      <c r="B1" s="37" t="s">
        <v>81</v>
      </c>
      <c r="C1" s="8" t="s">
        <v>34</v>
      </c>
      <c r="D1" s="37" t="s">
        <v>65</v>
      </c>
      <c r="E1" s="37" t="s">
        <v>66</v>
      </c>
      <c r="F1" s="28" t="s">
        <v>63</v>
      </c>
      <c r="G1" s="31" t="s">
        <v>35</v>
      </c>
      <c r="H1" s="31" t="s">
        <v>36</v>
      </c>
      <c r="I1" s="33" t="s">
        <v>37</v>
      </c>
      <c r="J1" s="21" t="s">
        <v>67</v>
      </c>
      <c r="K1" s="35" t="s">
        <v>68</v>
      </c>
      <c r="L1" s="6" t="s">
        <v>56</v>
      </c>
      <c r="M1" s="43" t="s">
        <v>57</v>
      </c>
      <c r="N1" s="30" t="s">
        <v>1</v>
      </c>
      <c r="O1" s="30" t="s">
        <v>2</v>
      </c>
      <c r="P1" s="12" t="s">
        <v>0</v>
      </c>
      <c r="Q1" s="20" t="s">
        <v>69</v>
      </c>
      <c r="R1" s="39" t="s">
        <v>54</v>
      </c>
      <c r="S1" s="40" t="s">
        <v>70</v>
      </c>
      <c r="T1" s="39" t="s">
        <v>53</v>
      </c>
      <c r="U1" s="22" t="s">
        <v>71</v>
      </c>
      <c r="V1" s="22" t="s">
        <v>72</v>
      </c>
      <c r="W1" s="22" t="s">
        <v>73</v>
      </c>
      <c r="X1" s="39" t="s">
        <v>39</v>
      </c>
      <c r="Y1" s="22" t="s">
        <v>74</v>
      </c>
      <c r="Z1" s="39" t="s">
        <v>38</v>
      </c>
      <c r="AA1" s="22" t="s">
        <v>75</v>
      </c>
      <c r="AB1" s="22" t="s">
        <v>76</v>
      </c>
    </row>
    <row r="2" spans="1:28" ht="14.25">
      <c r="A2" s="38" t="s">
        <v>51</v>
      </c>
      <c r="B2" s="38" t="s">
        <v>29</v>
      </c>
      <c r="C2" s="20" t="s">
        <v>79</v>
      </c>
      <c r="D2" s="38" t="s">
        <v>31</v>
      </c>
      <c r="E2" s="38" t="s">
        <v>31</v>
      </c>
      <c r="F2" s="28" t="s">
        <v>64</v>
      </c>
      <c r="G2" s="31" t="s">
        <v>33</v>
      </c>
      <c r="H2" s="31" t="s">
        <v>32</v>
      </c>
      <c r="I2" s="33" t="s">
        <v>33</v>
      </c>
      <c r="J2" s="21" t="s">
        <v>64</v>
      </c>
      <c r="K2" s="31"/>
      <c r="L2" s="6" t="s">
        <v>47</v>
      </c>
      <c r="M2" s="31" t="s">
        <v>48</v>
      </c>
      <c r="N2" s="31"/>
      <c r="O2" s="31"/>
      <c r="P2" s="7" t="s">
        <v>49</v>
      </c>
      <c r="Q2" s="20" t="s">
        <v>78</v>
      </c>
      <c r="R2" s="39" t="s">
        <v>50</v>
      </c>
      <c r="S2" s="39"/>
      <c r="T2" s="39" t="s">
        <v>51</v>
      </c>
      <c r="U2" s="2"/>
      <c r="V2" s="2" t="s">
        <v>52</v>
      </c>
      <c r="W2" s="2" t="s">
        <v>55</v>
      </c>
      <c r="X2" s="39" t="s">
        <v>52</v>
      </c>
      <c r="Y2" s="2" t="s">
        <v>55</v>
      </c>
      <c r="Z2" s="39" t="s">
        <v>55</v>
      </c>
      <c r="AA2" s="22" t="s">
        <v>78</v>
      </c>
      <c r="AB2" s="22" t="s">
        <v>77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4">
        <v>6</v>
      </c>
      <c r="B4" s="34">
        <v>5</v>
      </c>
      <c r="C4" s="9">
        <f>A4*B4</f>
        <v>30</v>
      </c>
      <c r="D4" s="34">
        <v>0.36</v>
      </c>
      <c r="E4" s="34">
        <v>0.36</v>
      </c>
      <c r="F4" s="29">
        <f>D4*A4*1.3+E4*B4*1.3</f>
        <v>5.148</v>
      </c>
      <c r="G4" s="34">
        <v>0.6</v>
      </c>
      <c r="H4" s="34">
        <v>2.53</v>
      </c>
      <c r="I4" s="34">
        <v>2</v>
      </c>
      <c r="J4" s="1">
        <f>(1.3*G4+1.5*H4+1.5*I4)*C4</f>
        <v>227.25</v>
      </c>
      <c r="K4" s="36">
        <v>1</v>
      </c>
      <c r="L4" s="10">
        <f>(J4+F4)*K4</f>
        <v>232.398</v>
      </c>
      <c r="M4" s="34">
        <v>21</v>
      </c>
      <c r="N4" s="34">
        <v>0.8</v>
      </c>
      <c r="O4" s="34">
        <v>1.45</v>
      </c>
      <c r="P4" s="1">
        <f>N4*M4/O4</f>
        <v>11.586206896551724</v>
      </c>
      <c r="Q4" s="16">
        <f>L4*10/P4</f>
        <v>200.58160714285714</v>
      </c>
      <c r="R4" s="42">
        <v>8800</v>
      </c>
      <c r="S4" s="44">
        <v>1</v>
      </c>
      <c r="T4" s="39">
        <v>3</v>
      </c>
      <c r="U4" s="5">
        <f>SQRT(3.14^2*R4/P4)</f>
        <v>86.5367029206738</v>
      </c>
      <c r="V4" s="2">
        <f>(S4*T4*100)/U4</f>
        <v>3.466737117024242</v>
      </c>
      <c r="W4" s="2">
        <f>V4*2*SQRT(3)</f>
        <v>12.009129646341679</v>
      </c>
      <c r="X4" s="39">
        <v>15</v>
      </c>
      <c r="Y4" s="2">
        <f>Q4/X4</f>
        <v>13.372107142857143</v>
      </c>
      <c r="Z4" s="39">
        <v>15</v>
      </c>
      <c r="AA4" s="13">
        <f>X4*Z4</f>
        <v>225</v>
      </c>
      <c r="AB4" s="14">
        <f>Z4*X4^3/12</f>
        <v>4218.75</v>
      </c>
    </row>
    <row r="5" spans="1:28" ht="12.75">
      <c r="A5" s="34">
        <v>8</v>
      </c>
      <c r="B5" s="34">
        <v>5</v>
      </c>
      <c r="C5" s="9">
        <f>A5*B5</f>
        <v>40</v>
      </c>
      <c r="D5" s="34">
        <v>0.36</v>
      </c>
      <c r="E5" s="34">
        <v>0.36</v>
      </c>
      <c r="F5" s="29">
        <f>D5*A5*1.3+E5*B5*1.3</f>
        <v>6.084</v>
      </c>
      <c r="G5" s="34">
        <v>1.5</v>
      </c>
      <c r="H5" s="34">
        <v>3</v>
      </c>
      <c r="I5" s="34">
        <v>2</v>
      </c>
      <c r="J5" s="1">
        <f>(1.3*G5+1.5*H5+1.5*I5)*C5</f>
        <v>378</v>
      </c>
      <c r="K5" s="36">
        <v>3</v>
      </c>
      <c r="L5" s="10">
        <f>(J5+F5)*K5</f>
        <v>1152.252</v>
      </c>
      <c r="M5" s="34">
        <v>21</v>
      </c>
      <c r="N5" s="34">
        <v>0.8</v>
      </c>
      <c r="O5" s="34">
        <v>1.5</v>
      </c>
      <c r="P5" s="1">
        <f>N5*M5/O5</f>
        <v>11.200000000000001</v>
      </c>
      <c r="Q5" s="16">
        <f>L5*10/P5</f>
        <v>1028.7964285714286</v>
      </c>
      <c r="R5" s="42">
        <v>8800</v>
      </c>
      <c r="S5" s="44">
        <v>1</v>
      </c>
      <c r="T5" s="39">
        <v>3</v>
      </c>
      <c r="U5" s="5">
        <f>SQRT(3.14^2*R5/P5)</f>
        <v>88.01606996127794</v>
      </c>
      <c r="V5" s="2">
        <f>(S5*T5*100)/U5</f>
        <v>3.4084684777675593</v>
      </c>
      <c r="W5" s="2">
        <f>V5*2*SQRT(3)</f>
        <v>11.807281158980725</v>
      </c>
      <c r="X5" s="39">
        <v>30</v>
      </c>
      <c r="Y5" s="2">
        <f>Q5/X5</f>
        <v>34.293214285714285</v>
      </c>
      <c r="Z5" s="39">
        <v>40</v>
      </c>
      <c r="AA5" s="13">
        <f>X5*Z5</f>
        <v>1200</v>
      </c>
      <c r="AB5" s="14">
        <f>Z5*X5^3/12</f>
        <v>90000</v>
      </c>
    </row>
    <row r="6" spans="1:28" ht="12.75">
      <c r="A6" s="34">
        <v>7</v>
      </c>
      <c r="B6" s="34">
        <v>5</v>
      </c>
      <c r="C6" s="9">
        <f>A6*B6</f>
        <v>35</v>
      </c>
      <c r="D6" s="34">
        <v>0.36</v>
      </c>
      <c r="E6" s="34">
        <v>0.36</v>
      </c>
      <c r="F6" s="29">
        <f>D6*A6*1.3+E6*B6*1.3</f>
        <v>5.616</v>
      </c>
      <c r="G6" s="34">
        <v>1</v>
      </c>
      <c r="H6" s="34">
        <v>3</v>
      </c>
      <c r="I6" s="34">
        <v>2</v>
      </c>
      <c r="J6" s="1">
        <f>(1.3*G6+1.5*H6+1.5*I6)*C6</f>
        <v>308</v>
      </c>
      <c r="K6" s="36">
        <v>5</v>
      </c>
      <c r="L6" s="10">
        <f>(J6+F6)*K6</f>
        <v>1568.08</v>
      </c>
      <c r="M6" s="34">
        <v>21</v>
      </c>
      <c r="N6" s="34">
        <v>0.8</v>
      </c>
      <c r="O6" s="34">
        <v>1.5</v>
      </c>
      <c r="P6" s="1">
        <f>N6*M6/O6</f>
        <v>11.200000000000001</v>
      </c>
      <c r="Q6" s="16">
        <f>L6*10/P6</f>
        <v>1400.0714285714284</v>
      </c>
      <c r="R6" s="42">
        <v>8800</v>
      </c>
      <c r="S6" s="44">
        <v>1</v>
      </c>
      <c r="T6" s="39">
        <v>3.5</v>
      </c>
      <c r="U6" s="5">
        <f>SQRT(3.14^2*R6/P6)</f>
        <v>88.01606996127794</v>
      </c>
      <c r="V6" s="2">
        <f>(S6*T6*100)/U6</f>
        <v>3.9765465573954857</v>
      </c>
      <c r="W6" s="2">
        <f>V6*2*SQRT(3)</f>
        <v>13.77516135214418</v>
      </c>
      <c r="X6" s="39">
        <v>40</v>
      </c>
      <c r="Y6" s="2">
        <f>Q6/X6</f>
        <v>35.00178571428571</v>
      </c>
      <c r="Z6" s="39">
        <v>40</v>
      </c>
      <c r="AA6" s="13">
        <f>X6*Z6</f>
        <v>1600</v>
      </c>
      <c r="AB6" s="14">
        <f>Z6*X6^3/12</f>
        <v>213333.33333333334</v>
      </c>
    </row>
    <row r="7" spans="1:28" ht="12.75">
      <c r="A7" s="34">
        <v>7</v>
      </c>
      <c r="B7" s="34">
        <v>6</v>
      </c>
      <c r="C7" s="9">
        <f>A7*B7</f>
        <v>42</v>
      </c>
      <c r="D7" s="34">
        <v>0.36</v>
      </c>
      <c r="E7" s="34">
        <v>0.36</v>
      </c>
      <c r="F7" s="29">
        <f>D7*A7*1.3+E7*B7*1.3</f>
        <v>6.0840000000000005</v>
      </c>
      <c r="G7" s="34">
        <v>2</v>
      </c>
      <c r="H7" s="34">
        <v>2</v>
      </c>
      <c r="I7" s="34">
        <v>2</v>
      </c>
      <c r="J7" s="1">
        <f>(1.3*G7+1.5*H7+1.5*I7)*C7</f>
        <v>361.2</v>
      </c>
      <c r="K7" s="36">
        <v>5</v>
      </c>
      <c r="L7" s="10">
        <f>(J7+F7)*K7</f>
        <v>1836.42</v>
      </c>
      <c r="M7" s="34">
        <v>21</v>
      </c>
      <c r="N7" s="34">
        <v>0.8</v>
      </c>
      <c r="O7" s="34">
        <v>1.5</v>
      </c>
      <c r="P7" s="1">
        <f>N7*M7/O7</f>
        <v>11.200000000000001</v>
      </c>
      <c r="Q7" s="16">
        <f>L7*10/P7</f>
        <v>1639.6607142857142</v>
      </c>
      <c r="R7" s="42">
        <v>8800</v>
      </c>
      <c r="S7" s="44">
        <v>1</v>
      </c>
      <c r="T7" s="39">
        <v>4</v>
      </c>
      <c r="U7" s="5">
        <f>SQRT(3.14^2*R7/P7)</f>
        <v>88.01606996127794</v>
      </c>
      <c r="V7" s="2">
        <f>(S7*T7*100)/U7</f>
        <v>4.5446246370234125</v>
      </c>
      <c r="W7" s="2">
        <f>V7*2*SQRT(3)</f>
        <v>15.743041545307634</v>
      </c>
      <c r="X7" s="39">
        <v>35</v>
      </c>
      <c r="Y7" s="2">
        <f>Q7/X7</f>
        <v>46.84744897959183</v>
      </c>
      <c r="Z7" s="39">
        <v>50</v>
      </c>
      <c r="AA7" s="13">
        <f>X7*Z7</f>
        <v>1750</v>
      </c>
      <c r="AB7" s="14">
        <f>Z7*X7^3/12</f>
        <v>178645.83333333334</v>
      </c>
    </row>
    <row r="8" spans="1:28" ht="12.75">
      <c r="A8" s="34"/>
      <c r="B8" s="34"/>
      <c r="C8" s="9"/>
      <c r="D8" s="34"/>
      <c r="E8" s="34"/>
      <c r="F8" s="29"/>
      <c r="G8" s="34"/>
      <c r="H8" s="34"/>
      <c r="I8" s="34"/>
      <c r="J8" s="1" t="s">
        <v>40</v>
      </c>
      <c r="K8" s="36" t="s">
        <v>40</v>
      </c>
      <c r="L8" s="10"/>
      <c r="M8" s="34"/>
      <c r="N8" s="34"/>
      <c r="O8" s="34"/>
      <c r="P8" s="1"/>
      <c r="Q8" s="16"/>
      <c r="R8" s="42"/>
      <c r="S8" s="44"/>
      <c r="T8" s="39"/>
      <c r="U8" s="5"/>
      <c r="V8" s="2"/>
      <c r="W8" s="2"/>
      <c r="X8" s="39"/>
      <c r="Y8" s="2"/>
      <c r="Z8" s="39"/>
      <c r="AA8" s="14"/>
      <c r="AB8" s="14"/>
    </row>
    <row r="9" spans="1:28" ht="12.75">
      <c r="A9" s="34"/>
      <c r="B9" s="34"/>
      <c r="C9" s="9"/>
      <c r="D9" s="34"/>
      <c r="E9" s="34"/>
      <c r="F9" s="29"/>
      <c r="G9" s="34"/>
      <c r="H9" s="34"/>
      <c r="I9" s="34"/>
      <c r="J9" s="1" t="s">
        <v>40</v>
      </c>
      <c r="K9" s="36" t="s">
        <v>40</v>
      </c>
      <c r="L9" s="10"/>
      <c r="M9" s="34"/>
      <c r="N9" s="34"/>
      <c r="O9" s="34"/>
      <c r="P9" s="1"/>
      <c r="Q9" s="16"/>
      <c r="R9" s="42"/>
      <c r="S9" s="44"/>
      <c r="T9" s="39"/>
      <c r="U9" s="5"/>
      <c r="V9" s="2"/>
      <c r="W9" s="2"/>
      <c r="X9" s="39"/>
      <c r="Y9" s="2"/>
      <c r="Z9" s="39"/>
      <c r="AA9" s="14"/>
      <c r="AB9" s="14"/>
    </row>
    <row r="10" spans="1:28" ht="12.75">
      <c r="A10" s="34"/>
      <c r="B10" s="34"/>
      <c r="C10" s="9"/>
      <c r="D10" s="34"/>
      <c r="E10" s="34"/>
      <c r="F10" s="29"/>
      <c r="G10" s="34"/>
      <c r="H10" s="34"/>
      <c r="I10" s="34"/>
      <c r="J10" s="1" t="s">
        <v>40</v>
      </c>
      <c r="K10" s="36" t="s">
        <v>40</v>
      </c>
      <c r="L10" s="10"/>
      <c r="M10" s="34"/>
      <c r="N10" s="34"/>
      <c r="O10" s="34"/>
      <c r="P10" s="1"/>
      <c r="Q10" s="16"/>
      <c r="R10" s="42"/>
      <c r="S10" s="44"/>
      <c r="T10" s="39"/>
      <c r="U10" s="5"/>
      <c r="V10" s="2"/>
      <c r="W10" s="2"/>
      <c r="X10" s="39"/>
      <c r="Y10" s="2"/>
      <c r="Z10" s="39"/>
      <c r="AA10" s="14"/>
      <c r="AB10" s="14"/>
    </row>
    <row r="11" spans="1:28" ht="12.75">
      <c r="A11" s="34"/>
      <c r="B11" s="34"/>
      <c r="C11" s="9"/>
      <c r="D11" s="34"/>
      <c r="E11" s="34"/>
      <c r="F11" s="29"/>
      <c r="G11" s="34"/>
      <c r="H11" s="34"/>
      <c r="I11" s="34"/>
      <c r="J11" s="1" t="s">
        <v>42</v>
      </c>
      <c r="K11" s="36" t="s">
        <v>40</v>
      </c>
      <c r="L11" s="10"/>
      <c r="M11" s="34"/>
      <c r="N11" s="34"/>
      <c r="O11" s="34"/>
      <c r="P11" s="1"/>
      <c r="Q11" s="16"/>
      <c r="R11" s="42"/>
      <c r="S11" s="44"/>
      <c r="T11" s="39"/>
      <c r="U11" s="5"/>
      <c r="V11" s="2"/>
      <c r="W11" s="2"/>
      <c r="X11" s="39"/>
      <c r="Y11" s="2"/>
      <c r="Z11" s="39"/>
      <c r="AA11" s="14"/>
      <c r="AB11" s="14"/>
    </row>
    <row r="12" spans="1:28" ht="12.75">
      <c r="A12" s="34"/>
      <c r="B12" s="34"/>
      <c r="C12" s="9"/>
      <c r="D12" s="34"/>
      <c r="E12" s="34"/>
      <c r="F12" s="29"/>
      <c r="G12" s="34"/>
      <c r="H12" s="34"/>
      <c r="I12" s="34"/>
      <c r="J12" s="1" t="s">
        <v>40</v>
      </c>
      <c r="K12" s="36" t="s">
        <v>40</v>
      </c>
      <c r="L12" s="10"/>
      <c r="M12" s="34"/>
      <c r="N12" s="34"/>
      <c r="O12" s="34"/>
      <c r="P12" s="1"/>
      <c r="Q12" s="16"/>
      <c r="R12" s="42"/>
      <c r="S12" s="44"/>
      <c r="T12" s="39"/>
      <c r="U12" s="5"/>
      <c r="V12" s="2"/>
      <c r="W12" s="2"/>
      <c r="X12" s="39"/>
      <c r="Y12" s="2"/>
      <c r="Z12" s="39"/>
      <c r="AA12" s="14"/>
      <c r="AB12" s="14"/>
    </row>
    <row r="13" spans="1:28" ht="12.75">
      <c r="A13" s="34"/>
      <c r="B13" s="34"/>
      <c r="C13" s="9"/>
      <c r="D13" s="34"/>
      <c r="E13" s="34"/>
      <c r="F13" s="29"/>
      <c r="G13" s="34"/>
      <c r="H13" s="34"/>
      <c r="I13" s="34"/>
      <c r="J13" s="1" t="s">
        <v>40</v>
      </c>
      <c r="K13" s="36" t="s">
        <v>40</v>
      </c>
      <c r="L13" s="10"/>
      <c r="M13" s="34"/>
      <c r="N13" s="34"/>
      <c r="O13" s="34"/>
      <c r="P13" s="1"/>
      <c r="Q13" s="16"/>
      <c r="R13" s="42"/>
      <c r="S13" s="44"/>
      <c r="T13" s="39"/>
      <c r="U13" s="5"/>
      <c r="V13" s="2"/>
      <c r="W13" s="2"/>
      <c r="X13" s="39"/>
      <c r="Y13" s="2"/>
      <c r="Z13" s="39"/>
      <c r="AA13" s="14"/>
      <c r="AB13" s="14"/>
    </row>
    <row r="14" spans="1:28" ht="12.75">
      <c r="A14" s="34"/>
      <c r="B14" s="34"/>
      <c r="C14" s="9"/>
      <c r="D14" s="34"/>
      <c r="E14" s="34"/>
      <c r="F14" s="29"/>
      <c r="G14" s="34"/>
      <c r="H14" s="34"/>
      <c r="I14" s="34"/>
      <c r="J14" s="1" t="s">
        <v>43</v>
      </c>
      <c r="K14" s="36" t="s">
        <v>40</v>
      </c>
      <c r="L14" s="10"/>
      <c r="M14" s="34"/>
      <c r="N14" s="34"/>
      <c r="O14" s="34"/>
      <c r="P14" s="1"/>
      <c r="Q14" s="16"/>
      <c r="R14" s="42"/>
      <c r="S14" s="44"/>
      <c r="T14" s="39"/>
      <c r="U14" s="5"/>
      <c r="V14" s="2"/>
      <c r="W14" s="2"/>
      <c r="X14" s="39"/>
      <c r="Y14" s="2"/>
      <c r="Z14" s="39"/>
      <c r="AA14" s="14"/>
      <c r="AB14" s="14"/>
    </row>
    <row r="15" spans="1:28" ht="12.75">
      <c r="A15" s="34"/>
      <c r="B15" s="34"/>
      <c r="C15" s="9"/>
      <c r="D15" s="34"/>
      <c r="E15" s="34"/>
      <c r="F15" s="29"/>
      <c r="G15" s="34"/>
      <c r="H15" s="34"/>
      <c r="I15" s="34"/>
      <c r="J15" s="1" t="s">
        <v>40</v>
      </c>
      <c r="K15" s="36" t="s">
        <v>44</v>
      </c>
      <c r="L15" s="10"/>
      <c r="M15" s="34"/>
      <c r="N15" s="34"/>
      <c r="O15" s="34"/>
      <c r="P15" s="1"/>
      <c r="Q15" s="16"/>
      <c r="R15" s="42"/>
      <c r="S15" s="44"/>
      <c r="T15" s="39"/>
      <c r="U15" s="5"/>
      <c r="V15" s="2"/>
      <c r="W15" s="2"/>
      <c r="X15" s="39"/>
      <c r="Y15" s="2"/>
      <c r="Z15" s="39"/>
      <c r="AA15" s="14"/>
      <c r="AB15" s="14"/>
    </row>
    <row r="16" spans="1:28" ht="12.75">
      <c r="A16" s="34"/>
      <c r="B16" s="34"/>
      <c r="C16" s="9"/>
      <c r="D16" s="34"/>
      <c r="E16" s="34"/>
      <c r="F16" s="29"/>
      <c r="G16" s="34"/>
      <c r="H16" s="34"/>
      <c r="I16" s="34"/>
      <c r="J16" s="1" t="s">
        <v>41</v>
      </c>
      <c r="K16" s="36" t="s">
        <v>42</v>
      </c>
      <c r="L16" s="10"/>
      <c r="M16" s="34"/>
      <c r="N16" s="34"/>
      <c r="O16" s="34"/>
      <c r="P16" s="1"/>
      <c r="Q16" s="16"/>
      <c r="R16" s="42"/>
      <c r="S16" s="44"/>
      <c r="T16" s="39"/>
      <c r="U16" s="5"/>
      <c r="V16" s="2"/>
      <c r="W16" s="2"/>
      <c r="X16" s="39"/>
      <c r="Y16" s="2"/>
      <c r="Z16" s="39"/>
      <c r="AA16" s="14"/>
      <c r="AB16" s="14"/>
    </row>
    <row r="17" spans="1:28" ht="12.75">
      <c r="A17" s="34"/>
      <c r="B17" s="34"/>
      <c r="C17" s="9"/>
      <c r="D17" s="34"/>
      <c r="E17" s="34"/>
      <c r="F17" s="29"/>
      <c r="G17" s="34"/>
      <c r="H17" s="34"/>
      <c r="I17" s="34"/>
      <c r="J17" s="1" t="s">
        <v>40</v>
      </c>
      <c r="K17" s="36" t="s">
        <v>40</v>
      </c>
      <c r="L17" s="10"/>
      <c r="M17" s="34"/>
      <c r="N17" s="34"/>
      <c r="O17" s="34"/>
      <c r="P17" s="1"/>
      <c r="Q17" s="16"/>
      <c r="R17" s="42"/>
      <c r="S17" s="44"/>
      <c r="T17" s="39"/>
      <c r="U17" s="5"/>
      <c r="V17" s="2"/>
      <c r="W17" s="2"/>
      <c r="X17" s="39"/>
      <c r="Y17" s="2"/>
      <c r="Z17" s="39"/>
      <c r="AA17" s="14"/>
      <c r="AB17" s="14"/>
    </row>
    <row r="18" spans="1:28" ht="12.75">
      <c r="A18" s="34"/>
      <c r="B18" s="34"/>
      <c r="C18" s="9"/>
      <c r="D18" s="34"/>
      <c r="E18" s="34"/>
      <c r="F18" s="29"/>
      <c r="G18" s="34"/>
      <c r="H18" s="34"/>
      <c r="I18" s="34"/>
      <c r="J18" s="1" t="s">
        <v>40</v>
      </c>
      <c r="K18" s="36" t="s">
        <v>40</v>
      </c>
      <c r="L18" s="10"/>
      <c r="M18" s="34"/>
      <c r="N18" s="34"/>
      <c r="O18" s="34"/>
      <c r="P18" s="1"/>
      <c r="Q18" s="16"/>
      <c r="R18" s="42"/>
      <c r="S18" s="44"/>
      <c r="T18" s="39"/>
      <c r="U18" s="5"/>
      <c r="V18" s="2"/>
      <c r="W18" s="2"/>
      <c r="X18" s="39"/>
      <c r="Y18" s="2"/>
      <c r="Z18" s="39"/>
      <c r="AA18" s="14"/>
      <c r="AB18" s="14"/>
    </row>
    <row r="19" spans="1:28" ht="12.75">
      <c r="A19" s="34"/>
      <c r="B19" s="34"/>
      <c r="C19" s="9"/>
      <c r="D19" s="34"/>
      <c r="E19" s="34"/>
      <c r="F19" s="29"/>
      <c r="G19" s="34"/>
      <c r="H19" s="34"/>
      <c r="I19" s="34"/>
      <c r="J19" s="1" t="s">
        <v>40</v>
      </c>
      <c r="K19" s="36" t="s">
        <v>41</v>
      </c>
      <c r="L19" s="10"/>
      <c r="M19" s="34"/>
      <c r="N19" s="34"/>
      <c r="O19" s="34"/>
      <c r="P19" s="1"/>
      <c r="Q19" s="16"/>
      <c r="R19" s="42"/>
      <c r="S19" s="44"/>
      <c r="T19" s="39"/>
      <c r="U19" s="5"/>
      <c r="V19" s="2"/>
      <c r="W19" s="2"/>
      <c r="X19" s="39"/>
      <c r="Y19" s="2"/>
      <c r="Z19" s="39"/>
      <c r="AA19" s="14"/>
      <c r="AB19" s="14"/>
    </row>
    <row r="20" spans="1:28" ht="12.75">
      <c r="A20" s="34"/>
      <c r="B20" s="34"/>
      <c r="C20" s="9"/>
      <c r="D20" s="34"/>
      <c r="E20" s="34"/>
      <c r="F20" s="29"/>
      <c r="G20" s="34"/>
      <c r="H20" s="34"/>
      <c r="I20" s="34"/>
      <c r="J20" s="1" t="s">
        <v>40</v>
      </c>
      <c r="K20" s="36" t="s">
        <v>45</v>
      </c>
      <c r="L20" s="10"/>
      <c r="M20" s="34"/>
      <c r="N20" s="34"/>
      <c r="O20" s="34"/>
      <c r="P20" s="1"/>
      <c r="Q20" s="16"/>
      <c r="R20" s="42"/>
      <c r="S20" s="44"/>
      <c r="T20" s="39"/>
      <c r="U20" s="5"/>
      <c r="V20" s="2"/>
      <c r="W20" s="2"/>
      <c r="X20" s="39"/>
      <c r="Y20" s="2"/>
      <c r="Z20" s="39"/>
      <c r="AA20" s="14"/>
      <c r="AB20" s="14"/>
    </row>
    <row r="21" spans="1:28" ht="12.75">
      <c r="A21" s="34"/>
      <c r="B21" s="34"/>
      <c r="C21" s="9"/>
      <c r="D21" s="34"/>
      <c r="E21" s="34"/>
      <c r="F21" s="29"/>
      <c r="G21" s="34"/>
      <c r="H21" s="34"/>
      <c r="I21" s="34"/>
      <c r="J21" s="1" t="s">
        <v>40</v>
      </c>
      <c r="K21" s="36" t="s">
        <v>44</v>
      </c>
      <c r="L21" s="10"/>
      <c r="M21" s="34"/>
      <c r="N21" s="34"/>
      <c r="O21" s="34"/>
      <c r="P21" s="1"/>
      <c r="Q21" s="16"/>
      <c r="R21" s="42"/>
      <c r="S21" s="44"/>
      <c r="T21" s="39"/>
      <c r="U21" s="5"/>
      <c r="V21" s="2"/>
      <c r="W21" s="2"/>
      <c r="X21" s="39"/>
      <c r="Y21" s="2"/>
      <c r="Z21" s="39"/>
      <c r="AA21" s="14"/>
      <c r="AB21" s="14"/>
    </row>
    <row r="22" spans="1:28" ht="12.75">
      <c r="A22" s="34"/>
      <c r="B22" s="34"/>
      <c r="C22" s="9"/>
      <c r="D22" s="34"/>
      <c r="E22" s="34"/>
      <c r="F22" s="29"/>
      <c r="G22" s="34"/>
      <c r="H22" s="34"/>
      <c r="I22" s="34"/>
      <c r="J22" s="1" t="s">
        <v>40</v>
      </c>
      <c r="K22" s="36" t="s">
        <v>44</v>
      </c>
      <c r="L22" s="10"/>
      <c r="M22" s="34"/>
      <c r="N22" s="34"/>
      <c r="O22" s="34"/>
      <c r="P22" s="1"/>
      <c r="Q22" s="16"/>
      <c r="R22" s="42"/>
      <c r="S22" s="44"/>
      <c r="T22" s="39"/>
      <c r="U22" s="5"/>
      <c r="V22" s="2"/>
      <c r="W22" s="2"/>
      <c r="X22" s="39"/>
      <c r="Y22" s="2"/>
      <c r="Z22" s="39"/>
      <c r="AA22" s="14"/>
      <c r="AB22" s="14"/>
    </row>
    <row r="23" spans="1:28" ht="12.75">
      <c r="A23" s="34"/>
      <c r="B23" s="34"/>
      <c r="C23" s="9"/>
      <c r="D23" s="34"/>
      <c r="E23" s="34"/>
      <c r="F23" s="29"/>
      <c r="G23" s="34"/>
      <c r="H23" s="34"/>
      <c r="I23" s="34"/>
      <c r="J23" s="1" t="s">
        <v>40</v>
      </c>
      <c r="K23" s="36" t="s">
        <v>40</v>
      </c>
      <c r="L23" s="10"/>
      <c r="M23" s="34"/>
      <c r="N23" s="34"/>
      <c r="O23" s="34"/>
      <c r="P23" s="1"/>
      <c r="Q23" s="16"/>
      <c r="R23" s="42"/>
      <c r="S23" s="44"/>
      <c r="T23" s="39"/>
      <c r="U23" s="5"/>
      <c r="V23" s="2"/>
      <c r="W23" s="2"/>
      <c r="X23" s="39"/>
      <c r="Y23" s="2"/>
      <c r="Z23" s="39"/>
      <c r="AA23" s="14"/>
      <c r="AB23" s="14"/>
    </row>
    <row r="24" spans="1:28" ht="12.75">
      <c r="A24" s="34"/>
      <c r="B24" s="34"/>
      <c r="C24" s="9"/>
      <c r="D24" s="34"/>
      <c r="E24" s="34"/>
      <c r="F24" s="29"/>
      <c r="G24" s="34"/>
      <c r="H24" s="34"/>
      <c r="I24" s="34"/>
      <c r="J24" s="1" t="s">
        <v>44</v>
      </c>
      <c r="K24" s="36" t="s">
        <v>40</v>
      </c>
      <c r="L24" s="10"/>
      <c r="M24" s="34"/>
      <c r="N24" s="34"/>
      <c r="O24" s="34"/>
      <c r="P24" s="1"/>
      <c r="Q24" s="16"/>
      <c r="R24" s="42"/>
      <c r="S24" s="44"/>
      <c r="T24" s="39"/>
      <c r="U24" s="5"/>
      <c r="V24" s="2"/>
      <c r="W24" s="2"/>
      <c r="X24" s="39"/>
      <c r="Y24" s="2"/>
      <c r="Z24" s="39"/>
      <c r="AA24" s="14"/>
      <c r="AB24" s="14"/>
    </row>
    <row r="25" spans="1:28" ht="12.75">
      <c r="A25" s="34"/>
      <c r="B25" s="34"/>
      <c r="C25" s="9"/>
      <c r="D25" s="34"/>
      <c r="E25" s="34"/>
      <c r="F25" s="29"/>
      <c r="G25" s="34"/>
      <c r="H25" s="34"/>
      <c r="I25" s="34"/>
      <c r="J25" s="1" t="s">
        <v>40</v>
      </c>
      <c r="K25" s="36" t="s">
        <v>41</v>
      </c>
      <c r="L25" s="10"/>
      <c r="M25" s="34"/>
      <c r="N25" s="34"/>
      <c r="O25" s="34"/>
      <c r="P25" s="1"/>
      <c r="Q25" s="16"/>
      <c r="R25" s="42"/>
      <c r="S25" s="44"/>
      <c r="T25" s="39"/>
      <c r="U25" s="5"/>
      <c r="V25" s="2"/>
      <c r="W25" s="2"/>
      <c r="X25" s="39"/>
      <c r="Y25" s="2"/>
      <c r="Z25" s="39"/>
      <c r="AA25" s="14"/>
      <c r="AB25" s="14"/>
    </row>
    <row r="26" spans="1:28" ht="12.75">
      <c r="A26" s="34"/>
      <c r="B26" s="34"/>
      <c r="C26" s="9"/>
      <c r="D26" s="34"/>
      <c r="E26" s="34"/>
      <c r="F26" s="29"/>
      <c r="G26" s="34"/>
      <c r="H26" s="34"/>
      <c r="I26" s="34"/>
      <c r="J26" s="1" t="s">
        <v>40</v>
      </c>
      <c r="K26" s="36" t="s">
        <v>40</v>
      </c>
      <c r="L26" s="10"/>
      <c r="M26" s="34"/>
      <c r="N26" s="34"/>
      <c r="O26" s="34"/>
      <c r="P26" s="1"/>
      <c r="Q26" s="16"/>
      <c r="R26" s="42"/>
      <c r="S26" s="44"/>
      <c r="T26" s="39"/>
      <c r="U26" s="5"/>
      <c r="V26" s="2"/>
      <c r="W26" s="2"/>
      <c r="X26" s="39"/>
      <c r="Y26" s="2"/>
      <c r="Z26" s="39"/>
      <c r="AA26" s="14"/>
      <c r="AB26" s="14"/>
    </row>
    <row r="27" spans="1:28" ht="12.75">
      <c r="A27" s="34"/>
      <c r="B27" s="34"/>
      <c r="C27" s="9"/>
      <c r="D27" s="34"/>
      <c r="E27" s="34"/>
      <c r="F27" s="29"/>
      <c r="G27" s="34"/>
      <c r="H27" s="34"/>
      <c r="I27" s="34"/>
      <c r="J27" s="1" t="s">
        <v>40</v>
      </c>
      <c r="K27" s="36" t="s">
        <v>40</v>
      </c>
      <c r="L27" s="10"/>
      <c r="M27" s="34"/>
      <c r="N27" s="34"/>
      <c r="O27" s="34"/>
      <c r="P27" s="1"/>
      <c r="Q27" s="16"/>
      <c r="R27" s="42"/>
      <c r="S27" s="44"/>
      <c r="T27" s="45"/>
      <c r="U27" s="2"/>
      <c r="V27" s="2"/>
      <c r="W27" s="2"/>
      <c r="X27" s="39"/>
      <c r="Y27" s="2"/>
      <c r="Z27" s="39"/>
      <c r="AA27" s="14"/>
      <c r="AB27" s="14"/>
    </row>
    <row r="28" ht="12.75">
      <c r="S28" s="18"/>
    </row>
    <row r="32" ht="12.75">
      <c r="P32" s="3" t="s">
        <v>19</v>
      </c>
    </row>
    <row r="38" ht="12.75">
      <c r="E38" s="3" t="s">
        <v>46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0">
      <selection activeCell="X5" sqref="X5"/>
    </sheetView>
  </sheetViews>
  <sheetFormatPr defaultColWidth="5.8515625" defaultRowHeight="12.75"/>
  <cols>
    <col min="1" max="9" width="5.8515625" style="0" customWidth="1"/>
    <col min="10" max="10" width="6.8515625" style="0" customWidth="1"/>
    <col min="11" max="12" width="5.8515625" style="0" customWidth="1"/>
    <col min="13" max="13" width="6.8515625" style="0" customWidth="1"/>
    <col min="14" max="14" width="5.8515625" style="0" customWidth="1"/>
    <col min="15" max="15" width="6.8515625" style="0" customWidth="1"/>
    <col min="16" max="16" width="5.8515625" style="0" customWidth="1"/>
    <col min="17" max="17" width="6.8515625" style="0" customWidth="1"/>
    <col min="18" max="25" width="5.8515625" style="0" customWidth="1"/>
    <col min="26" max="26" width="6.7109375" style="0" customWidth="1"/>
  </cols>
  <sheetData>
    <row r="1" spans="1:27" s="3" customFormat="1" ht="18">
      <c r="A1" s="37" t="s">
        <v>80</v>
      </c>
      <c r="B1" s="37" t="s">
        <v>81</v>
      </c>
      <c r="C1" s="8" t="s">
        <v>34</v>
      </c>
      <c r="D1" s="37" t="s">
        <v>65</v>
      </c>
      <c r="E1" s="37" t="s">
        <v>66</v>
      </c>
      <c r="F1" s="28" t="s">
        <v>63</v>
      </c>
      <c r="G1" s="31" t="s">
        <v>35</v>
      </c>
      <c r="H1" s="31" t="s">
        <v>36</v>
      </c>
      <c r="I1" s="33" t="s">
        <v>37</v>
      </c>
      <c r="J1" s="21" t="s">
        <v>67</v>
      </c>
      <c r="K1" s="35" t="s">
        <v>68</v>
      </c>
      <c r="L1" s="6" t="s">
        <v>56</v>
      </c>
      <c r="M1" s="46" t="s">
        <v>82</v>
      </c>
      <c r="N1" s="46" t="s">
        <v>83</v>
      </c>
      <c r="O1" s="23" t="s">
        <v>84</v>
      </c>
      <c r="P1" s="20" t="s">
        <v>69</v>
      </c>
      <c r="Q1" s="39" t="s">
        <v>26</v>
      </c>
      <c r="R1" s="40" t="s">
        <v>70</v>
      </c>
      <c r="S1" s="39" t="s">
        <v>27</v>
      </c>
      <c r="T1" s="24" t="s">
        <v>85</v>
      </c>
      <c r="U1" s="25" t="s">
        <v>72</v>
      </c>
      <c r="V1" s="26" t="s">
        <v>86</v>
      </c>
      <c r="W1" s="47" t="s">
        <v>75</v>
      </c>
      <c r="X1" s="48" t="s">
        <v>76</v>
      </c>
      <c r="Y1" s="48" t="s">
        <v>72</v>
      </c>
      <c r="Z1" s="27" t="s">
        <v>87</v>
      </c>
      <c r="AA1" s="3" t="s">
        <v>58</v>
      </c>
    </row>
    <row r="2" spans="1:26" s="3" customFormat="1" ht="12.75">
      <c r="A2" s="38" t="s">
        <v>51</v>
      </c>
      <c r="B2" s="38" t="s">
        <v>29</v>
      </c>
      <c r="C2" s="8" t="s">
        <v>30</v>
      </c>
      <c r="D2" s="38" t="s">
        <v>31</v>
      </c>
      <c r="E2" s="38" t="s">
        <v>31</v>
      </c>
      <c r="F2" s="28" t="s">
        <v>64</v>
      </c>
      <c r="G2" s="31" t="s">
        <v>33</v>
      </c>
      <c r="H2" s="31" t="s">
        <v>32</v>
      </c>
      <c r="I2" s="33" t="s">
        <v>33</v>
      </c>
      <c r="J2" s="21" t="s">
        <v>64</v>
      </c>
      <c r="K2" s="31"/>
      <c r="L2" s="6" t="s">
        <v>47</v>
      </c>
      <c r="M2" s="31" t="s">
        <v>20</v>
      </c>
      <c r="N2" s="31"/>
      <c r="O2" s="7" t="s">
        <v>21</v>
      </c>
      <c r="P2" s="8" t="s">
        <v>28</v>
      </c>
      <c r="Q2" s="39" t="s">
        <v>20</v>
      </c>
      <c r="R2" s="39"/>
      <c r="S2" s="39" t="s">
        <v>22</v>
      </c>
      <c r="T2" s="2" t="s">
        <v>4</v>
      </c>
      <c r="U2" s="2" t="s">
        <v>8</v>
      </c>
      <c r="V2" s="2" t="s">
        <v>23</v>
      </c>
      <c r="W2" s="39" t="s">
        <v>24</v>
      </c>
      <c r="X2" s="39" t="s">
        <v>23</v>
      </c>
      <c r="Y2" s="39" t="s">
        <v>25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4">
        <v>6</v>
      </c>
      <c r="B4" s="34">
        <v>5</v>
      </c>
      <c r="C4" s="9">
        <f>A4*B4</f>
        <v>30</v>
      </c>
      <c r="D4" s="34">
        <v>0.36</v>
      </c>
      <c r="E4" s="34">
        <v>0.36</v>
      </c>
      <c r="F4" s="29">
        <f>D4*A4*1.3+E4*B4*1.3</f>
        <v>5.148</v>
      </c>
      <c r="G4" s="34">
        <v>1.5</v>
      </c>
      <c r="H4" s="34">
        <v>3</v>
      </c>
      <c r="I4" s="34">
        <v>2</v>
      </c>
      <c r="J4" s="1">
        <f>(1.3*G4+1.5*H4+1.5*I4)*C4</f>
        <v>283.5</v>
      </c>
      <c r="K4" s="36">
        <v>1</v>
      </c>
      <c r="L4" s="10">
        <f>(J4+F4)*K4</f>
        <v>288.648</v>
      </c>
      <c r="M4" s="34">
        <v>275</v>
      </c>
      <c r="N4" s="34">
        <v>1.05</v>
      </c>
      <c r="O4" s="1">
        <f>M4/N4</f>
        <v>261.90476190476187</v>
      </c>
      <c r="P4" s="16">
        <f>L4*10/O4</f>
        <v>11.021105454545458</v>
      </c>
      <c r="Q4" s="42">
        <v>210000</v>
      </c>
      <c r="R4" s="39">
        <v>2</v>
      </c>
      <c r="S4" s="39">
        <v>3</v>
      </c>
      <c r="T4" s="2">
        <f>PI()*SQRT(Q4/O4)</f>
        <v>88.95857606856235</v>
      </c>
      <c r="U4" s="2">
        <f>R4*S4*100/T4</f>
        <v>6.744712275268061</v>
      </c>
      <c r="V4" s="14">
        <f>P4*U4^2</f>
        <v>501.36269170274613</v>
      </c>
      <c r="W4" s="44">
        <v>38.8</v>
      </c>
      <c r="X4" s="42">
        <v>616</v>
      </c>
      <c r="Y4" s="39">
        <v>3.98</v>
      </c>
      <c r="Z4" s="2">
        <f>R4*S4*100/Y4</f>
        <v>150.7537688442211</v>
      </c>
      <c r="AA4" s="3" t="s">
        <v>9</v>
      </c>
    </row>
    <row r="5" spans="1:27" s="3" customFormat="1" ht="12.75">
      <c r="A5" s="34">
        <v>8</v>
      </c>
      <c r="B5" s="34">
        <v>5</v>
      </c>
      <c r="C5" s="9">
        <f>A5*B5</f>
        <v>40</v>
      </c>
      <c r="D5" s="34">
        <v>0.36</v>
      </c>
      <c r="E5" s="34">
        <v>0.36</v>
      </c>
      <c r="F5" s="29">
        <f>D5*A5*1.3+E5*B5*1.3</f>
        <v>6.084</v>
      </c>
      <c r="G5" s="34">
        <v>1.5</v>
      </c>
      <c r="H5" s="34">
        <v>3</v>
      </c>
      <c r="I5" s="34">
        <v>2</v>
      </c>
      <c r="J5" s="1">
        <f>(1.3*G5+1.5*H5+1.5*I5)*C5</f>
        <v>378</v>
      </c>
      <c r="K5" s="36">
        <v>3</v>
      </c>
      <c r="L5" s="10">
        <f>(J5+F5)*K5</f>
        <v>1152.252</v>
      </c>
      <c r="M5" s="34">
        <v>235</v>
      </c>
      <c r="N5" s="34">
        <v>1.05</v>
      </c>
      <c r="O5" s="1">
        <f>M5/N5</f>
        <v>223.8095238095238</v>
      </c>
      <c r="P5" s="16">
        <f>L5*10/O5</f>
        <v>51.4836</v>
      </c>
      <c r="Q5" s="42">
        <v>210000</v>
      </c>
      <c r="R5" s="39">
        <v>1</v>
      </c>
      <c r="S5" s="39">
        <v>4</v>
      </c>
      <c r="T5" s="2">
        <f>PI()*SQRT(Q5/O5)</f>
        <v>96.23216099820186</v>
      </c>
      <c r="U5" s="2">
        <f>R5*S5*100/T5</f>
        <v>4.156614543941024</v>
      </c>
      <c r="V5" s="14">
        <f>P5*U5^2</f>
        <v>889.5050399561983</v>
      </c>
      <c r="W5" s="44">
        <v>53.8</v>
      </c>
      <c r="X5" s="42">
        <v>1340</v>
      </c>
      <c r="Y5" s="39">
        <v>4.98</v>
      </c>
      <c r="Z5" s="2">
        <f>R5*S5*100/Y5</f>
        <v>80.32128514056224</v>
      </c>
      <c r="AA5" s="3" t="s">
        <v>15</v>
      </c>
    </row>
    <row r="6" spans="1:27" s="3" customFormat="1" ht="12.75">
      <c r="A6" s="34">
        <v>7</v>
      </c>
      <c r="B6" s="34">
        <v>5</v>
      </c>
      <c r="C6" s="9">
        <f>A6*B6</f>
        <v>35</v>
      </c>
      <c r="D6" s="34">
        <v>0.36</v>
      </c>
      <c r="E6" s="34">
        <v>0.36</v>
      </c>
      <c r="F6" s="29">
        <f>D6*A6*1.3+E6*B6*1.3</f>
        <v>5.616</v>
      </c>
      <c r="G6" s="34">
        <v>1</v>
      </c>
      <c r="H6" s="34">
        <v>3</v>
      </c>
      <c r="I6" s="34">
        <v>2</v>
      </c>
      <c r="J6" s="1">
        <f>(1.3*G6+1.5*H6+1.5*I6)*C6</f>
        <v>308</v>
      </c>
      <c r="K6" s="36">
        <v>5</v>
      </c>
      <c r="L6" s="10">
        <f>(J6+F6)*K6</f>
        <v>1568.08</v>
      </c>
      <c r="M6" s="34">
        <v>235</v>
      </c>
      <c r="N6" s="34">
        <v>1.05</v>
      </c>
      <c r="O6" s="1">
        <f>M6/N6</f>
        <v>223.8095238095238</v>
      </c>
      <c r="P6" s="16">
        <f>L6*10/O6</f>
        <v>70.06314893617021</v>
      </c>
      <c r="Q6" s="42">
        <v>210000</v>
      </c>
      <c r="R6" s="39">
        <v>1</v>
      </c>
      <c r="S6" s="39">
        <v>5</v>
      </c>
      <c r="T6" s="2">
        <f>PI()*SQRT(Q6/O6)</f>
        <v>96.23216099820186</v>
      </c>
      <c r="U6" s="2">
        <f>R6*S6*100/T6</f>
        <v>5.195768179926279</v>
      </c>
      <c r="V6" s="14">
        <f>P6*U6^2</f>
        <v>1891.4252576890121</v>
      </c>
      <c r="W6" s="44">
        <v>76.8</v>
      </c>
      <c r="X6" s="42">
        <v>2770</v>
      </c>
      <c r="Y6" s="39">
        <v>6</v>
      </c>
      <c r="Z6" s="2">
        <f>R6*S6*100/Y6</f>
        <v>83.33333333333333</v>
      </c>
      <c r="AA6" s="3" t="s">
        <v>16</v>
      </c>
    </row>
    <row r="7" spans="1:26" s="3" customFormat="1" ht="12.75">
      <c r="A7" s="34" t="s">
        <v>12</v>
      </c>
      <c r="B7" s="34" t="s">
        <v>4</v>
      </c>
      <c r="C7" s="9" t="s">
        <v>4</v>
      </c>
      <c r="D7" s="34" t="s">
        <v>4</v>
      </c>
      <c r="E7" s="34" t="s">
        <v>13</v>
      </c>
      <c r="F7" s="29"/>
      <c r="G7" s="34" t="s">
        <v>14</v>
      </c>
      <c r="H7" s="34" t="s">
        <v>4</v>
      </c>
      <c r="I7" s="34" t="s">
        <v>4</v>
      </c>
      <c r="J7" s="1" t="s">
        <v>4</v>
      </c>
      <c r="K7" s="36" t="s">
        <v>4</v>
      </c>
      <c r="L7" s="10" t="s">
        <v>10</v>
      </c>
      <c r="M7" s="34"/>
      <c r="N7" s="34"/>
      <c r="O7" s="1"/>
      <c r="P7" s="16"/>
      <c r="Q7" s="39"/>
      <c r="R7" s="39"/>
      <c r="S7" s="39"/>
      <c r="T7" s="2" t="s">
        <v>4</v>
      </c>
      <c r="U7" s="2" t="s">
        <v>4</v>
      </c>
      <c r="V7" s="14"/>
      <c r="W7" s="44"/>
      <c r="X7" s="42"/>
      <c r="Y7" s="39"/>
      <c r="Z7" s="2"/>
    </row>
    <row r="8" spans="1:26" s="3" customFormat="1" ht="12.75">
      <c r="A8" s="34"/>
      <c r="B8" s="34"/>
      <c r="C8" s="9"/>
      <c r="D8" s="34"/>
      <c r="E8" s="34"/>
      <c r="F8" s="29"/>
      <c r="G8" s="34"/>
      <c r="H8" s="34"/>
      <c r="I8" s="34"/>
      <c r="J8" s="1" t="s">
        <v>40</v>
      </c>
      <c r="K8" s="36" t="s">
        <v>40</v>
      </c>
      <c r="L8" s="10" t="s">
        <v>11</v>
      </c>
      <c r="M8" s="34"/>
      <c r="N8" s="34"/>
      <c r="O8" s="1"/>
      <c r="P8" s="16"/>
      <c r="Q8" s="39"/>
      <c r="R8" s="39"/>
      <c r="S8" s="39"/>
      <c r="T8" s="2" t="s">
        <v>4</v>
      </c>
      <c r="U8" s="2" t="s">
        <v>5</v>
      </c>
      <c r="V8" s="14"/>
      <c r="W8" s="44"/>
      <c r="X8" s="42"/>
      <c r="Y8" s="39"/>
      <c r="Z8" s="2"/>
    </row>
    <row r="9" spans="1:26" s="3" customFormat="1" ht="12.75">
      <c r="A9" s="34"/>
      <c r="B9" s="34"/>
      <c r="C9" s="9"/>
      <c r="D9" s="34"/>
      <c r="E9" s="34"/>
      <c r="F9" s="29"/>
      <c r="G9" s="34"/>
      <c r="H9" s="34"/>
      <c r="I9" s="34"/>
      <c r="J9" s="1" t="s">
        <v>40</v>
      </c>
      <c r="K9" s="36" t="s">
        <v>40</v>
      </c>
      <c r="L9" s="10"/>
      <c r="M9" s="34"/>
      <c r="N9" s="34"/>
      <c r="O9" s="1"/>
      <c r="P9" s="16"/>
      <c r="Q9" s="39"/>
      <c r="R9" s="39"/>
      <c r="S9" s="39"/>
      <c r="T9" s="2" t="s">
        <v>5</v>
      </c>
      <c r="U9" s="2" t="s">
        <v>4</v>
      </c>
      <c r="V9" s="14"/>
      <c r="W9" s="44"/>
      <c r="X9" s="42"/>
      <c r="Y9" s="39"/>
      <c r="Z9" s="2"/>
    </row>
    <row r="10" spans="1:26" s="3" customFormat="1" ht="12.75">
      <c r="A10" s="34"/>
      <c r="B10" s="34"/>
      <c r="C10" s="9"/>
      <c r="D10" s="34"/>
      <c r="E10" s="34"/>
      <c r="F10" s="29"/>
      <c r="G10" s="34"/>
      <c r="H10" s="34"/>
      <c r="I10" s="34"/>
      <c r="J10" s="1" t="s">
        <v>40</v>
      </c>
      <c r="K10" s="36" t="s">
        <v>40</v>
      </c>
      <c r="L10" s="10"/>
      <c r="M10" s="34"/>
      <c r="N10" s="34"/>
      <c r="O10" s="1"/>
      <c r="P10" s="16"/>
      <c r="Q10" s="39"/>
      <c r="R10" s="39"/>
      <c r="S10" s="39"/>
      <c r="T10" s="2" t="s">
        <v>4</v>
      </c>
      <c r="U10" s="2" t="s">
        <v>4</v>
      </c>
      <c r="V10" s="14"/>
      <c r="W10" s="44"/>
      <c r="X10" s="42"/>
      <c r="Y10" s="39"/>
      <c r="Z10" s="2"/>
    </row>
    <row r="11" spans="1:26" s="3" customFormat="1" ht="12.75">
      <c r="A11" s="34"/>
      <c r="B11" s="34"/>
      <c r="C11" s="9"/>
      <c r="D11" s="34"/>
      <c r="E11" s="34"/>
      <c r="F11" s="29"/>
      <c r="G11" s="34"/>
      <c r="H11" s="34"/>
      <c r="I11" s="34"/>
      <c r="J11" s="1" t="s">
        <v>42</v>
      </c>
      <c r="K11" s="36" t="s">
        <v>40</v>
      </c>
      <c r="L11" s="10"/>
      <c r="M11" s="34"/>
      <c r="N11" s="34"/>
      <c r="O11" s="1"/>
      <c r="P11" s="16"/>
      <c r="Q11" s="39"/>
      <c r="R11" s="39"/>
      <c r="S11" s="39"/>
      <c r="T11" s="2" t="s">
        <v>6</v>
      </c>
      <c r="U11" s="2" t="s">
        <v>4</v>
      </c>
      <c r="V11" s="14"/>
      <c r="W11" s="44"/>
      <c r="X11" s="42"/>
      <c r="Y11" s="39"/>
      <c r="Z11" s="2"/>
    </row>
    <row r="12" spans="1:26" s="3" customFormat="1" ht="12.75">
      <c r="A12" s="34"/>
      <c r="B12" s="34"/>
      <c r="C12" s="9"/>
      <c r="D12" s="34"/>
      <c r="E12" s="34"/>
      <c r="F12" s="29"/>
      <c r="G12" s="34"/>
      <c r="H12" s="34"/>
      <c r="I12" s="34"/>
      <c r="J12" s="1" t="s">
        <v>40</v>
      </c>
      <c r="K12" s="36" t="s">
        <v>40</v>
      </c>
      <c r="L12" s="10"/>
      <c r="M12" s="34"/>
      <c r="N12" s="34"/>
      <c r="O12" s="1"/>
      <c r="P12" s="16"/>
      <c r="Q12" s="39"/>
      <c r="R12" s="39"/>
      <c r="S12" s="39"/>
      <c r="T12" s="2" t="s">
        <v>5</v>
      </c>
      <c r="U12" s="2" t="s">
        <v>4</v>
      </c>
      <c r="V12" s="14"/>
      <c r="W12" s="44"/>
      <c r="X12" s="42"/>
      <c r="Y12" s="39"/>
      <c r="Z12" s="2"/>
    </row>
    <row r="13" spans="1:26" s="3" customFormat="1" ht="12.75">
      <c r="A13" s="34"/>
      <c r="B13" s="34"/>
      <c r="C13" s="9"/>
      <c r="D13" s="34"/>
      <c r="E13" s="34"/>
      <c r="F13" s="29"/>
      <c r="G13" s="34"/>
      <c r="H13" s="34"/>
      <c r="I13" s="34"/>
      <c r="J13" s="1" t="s">
        <v>40</v>
      </c>
      <c r="K13" s="36" t="s">
        <v>40</v>
      </c>
      <c r="L13" s="10"/>
      <c r="M13" s="34"/>
      <c r="N13" s="34"/>
      <c r="O13" s="1"/>
      <c r="P13" s="16"/>
      <c r="Q13" s="39"/>
      <c r="R13" s="39"/>
      <c r="S13" s="39"/>
      <c r="T13" s="2" t="s">
        <v>5</v>
      </c>
      <c r="U13" s="2" t="s">
        <v>4</v>
      </c>
      <c r="V13" s="14"/>
      <c r="W13" s="44"/>
      <c r="X13" s="42"/>
      <c r="Y13" s="39"/>
      <c r="Z13" s="2"/>
    </row>
    <row r="14" spans="1:26" s="3" customFormat="1" ht="12.75">
      <c r="A14" s="34"/>
      <c r="B14" s="34"/>
      <c r="C14" s="9"/>
      <c r="D14" s="34"/>
      <c r="E14" s="34"/>
      <c r="F14" s="29"/>
      <c r="G14" s="34"/>
      <c r="H14" s="34"/>
      <c r="I14" s="34"/>
      <c r="J14" s="1" t="s">
        <v>43</v>
      </c>
      <c r="K14" s="36" t="s">
        <v>40</v>
      </c>
      <c r="L14" s="10"/>
      <c r="M14" s="34"/>
      <c r="N14" s="34"/>
      <c r="O14" s="1"/>
      <c r="P14" s="16"/>
      <c r="Q14" s="39"/>
      <c r="R14" s="39"/>
      <c r="S14" s="39"/>
      <c r="T14" s="2" t="s">
        <v>4</v>
      </c>
      <c r="U14" s="2" t="s">
        <v>4</v>
      </c>
      <c r="V14" s="14"/>
      <c r="W14" s="44"/>
      <c r="X14" s="42"/>
      <c r="Y14" s="39"/>
      <c r="Z14" s="2"/>
    </row>
    <row r="15" spans="1:26" s="3" customFormat="1" ht="12.75">
      <c r="A15" s="34"/>
      <c r="B15" s="34"/>
      <c r="C15" s="9"/>
      <c r="D15" s="34"/>
      <c r="E15" s="34"/>
      <c r="F15" s="29"/>
      <c r="G15" s="34"/>
      <c r="H15" s="34"/>
      <c r="I15" s="34"/>
      <c r="J15" s="1" t="s">
        <v>40</v>
      </c>
      <c r="K15" s="36" t="s">
        <v>44</v>
      </c>
      <c r="L15" s="10"/>
      <c r="M15" s="34"/>
      <c r="N15" s="34"/>
      <c r="O15" s="1"/>
      <c r="P15" s="16"/>
      <c r="Q15" s="39"/>
      <c r="R15" s="39"/>
      <c r="S15" s="39"/>
      <c r="T15" s="2" t="s">
        <v>4</v>
      </c>
      <c r="U15" s="2" t="s">
        <v>7</v>
      </c>
      <c r="V15" s="14"/>
      <c r="W15" s="44"/>
      <c r="X15" s="42"/>
      <c r="Y15" s="39"/>
      <c r="Z15" s="2"/>
    </row>
    <row r="16" spans="1:26" s="3" customFormat="1" ht="12.75">
      <c r="A16" s="34"/>
      <c r="B16" s="34"/>
      <c r="C16" s="9"/>
      <c r="D16" s="34"/>
      <c r="E16" s="34"/>
      <c r="F16" s="29"/>
      <c r="G16" s="34"/>
      <c r="H16" s="34"/>
      <c r="I16" s="34"/>
      <c r="J16" s="1" t="s">
        <v>41</v>
      </c>
      <c r="K16" s="36" t="s">
        <v>42</v>
      </c>
      <c r="L16" s="10"/>
      <c r="M16" s="34"/>
      <c r="N16" s="34"/>
      <c r="O16" s="1"/>
      <c r="P16" s="16"/>
      <c r="Q16" s="39"/>
      <c r="R16" s="39"/>
      <c r="S16" s="39"/>
      <c r="T16" s="2" t="s">
        <v>4</v>
      </c>
      <c r="U16" s="2" t="s">
        <v>4</v>
      </c>
      <c r="V16" s="14"/>
      <c r="W16" s="44"/>
      <c r="X16" s="42"/>
      <c r="Y16" s="39"/>
      <c r="Z16" s="2"/>
    </row>
    <row r="17" spans="1:26" s="3" customFormat="1" ht="12.75">
      <c r="A17" s="34"/>
      <c r="B17" s="34"/>
      <c r="C17" s="9"/>
      <c r="D17" s="34"/>
      <c r="E17" s="34"/>
      <c r="F17" s="29"/>
      <c r="G17" s="34"/>
      <c r="H17" s="34"/>
      <c r="I17" s="34"/>
      <c r="J17" s="1" t="s">
        <v>40</v>
      </c>
      <c r="K17" s="36" t="s">
        <v>40</v>
      </c>
      <c r="L17" s="10"/>
      <c r="M17" s="34"/>
      <c r="N17" s="34"/>
      <c r="O17" s="1"/>
      <c r="P17" s="16"/>
      <c r="Q17" s="39"/>
      <c r="R17" s="39"/>
      <c r="S17" s="39"/>
      <c r="T17" s="2" t="s">
        <v>7</v>
      </c>
      <c r="U17" s="2" t="s">
        <v>7</v>
      </c>
      <c r="V17" s="14"/>
      <c r="W17" s="44"/>
      <c r="X17" s="42"/>
      <c r="Y17" s="39"/>
      <c r="Z17" s="2"/>
    </row>
    <row r="18" spans="1:26" s="3" customFormat="1" ht="12.75">
      <c r="A18" s="34"/>
      <c r="B18" s="34"/>
      <c r="C18" s="9"/>
      <c r="D18" s="34"/>
      <c r="E18" s="34"/>
      <c r="F18" s="29"/>
      <c r="G18" s="34"/>
      <c r="H18" s="34"/>
      <c r="I18" s="34"/>
      <c r="J18" s="1" t="s">
        <v>40</v>
      </c>
      <c r="K18" s="36" t="s">
        <v>40</v>
      </c>
      <c r="L18" s="10"/>
      <c r="M18" s="34"/>
      <c r="N18" s="34"/>
      <c r="O18" s="1"/>
      <c r="P18" s="16"/>
      <c r="Q18" s="39"/>
      <c r="R18" s="39"/>
      <c r="S18" s="39"/>
      <c r="T18" s="2" t="s">
        <v>5</v>
      </c>
      <c r="U18" s="2" t="s">
        <v>6</v>
      </c>
      <c r="V18" s="14"/>
      <c r="W18" s="44"/>
      <c r="X18" s="42"/>
      <c r="Y18" s="39"/>
      <c r="Z18" s="2"/>
    </row>
    <row r="19" spans="1:26" s="3" customFormat="1" ht="12.75">
      <c r="A19" s="34"/>
      <c r="B19" s="34"/>
      <c r="C19" s="9"/>
      <c r="D19" s="34"/>
      <c r="E19" s="34"/>
      <c r="F19" s="29"/>
      <c r="G19" s="34"/>
      <c r="H19" s="34"/>
      <c r="I19" s="34"/>
      <c r="J19" s="1" t="s">
        <v>40</v>
      </c>
      <c r="K19" s="36" t="s">
        <v>41</v>
      </c>
      <c r="L19" s="10"/>
      <c r="M19" s="34"/>
      <c r="N19" s="34"/>
      <c r="O19" s="1"/>
      <c r="P19" s="16"/>
      <c r="Q19" s="39"/>
      <c r="R19" s="39"/>
      <c r="S19" s="39"/>
      <c r="T19" s="2" t="s">
        <v>4</v>
      </c>
      <c r="U19" s="2" t="s">
        <v>7</v>
      </c>
      <c r="V19" s="14"/>
      <c r="W19" s="44"/>
      <c r="X19" s="42"/>
      <c r="Y19" s="39"/>
      <c r="Z19" s="2"/>
    </row>
    <row r="20" spans="1:26" s="3" customFormat="1" ht="12.75">
      <c r="A20" s="34"/>
      <c r="B20" s="34"/>
      <c r="C20" s="9"/>
      <c r="D20" s="34"/>
      <c r="E20" s="34"/>
      <c r="F20" s="29"/>
      <c r="G20" s="34"/>
      <c r="H20" s="34"/>
      <c r="I20" s="34"/>
      <c r="J20" s="1" t="s">
        <v>40</v>
      </c>
      <c r="K20" s="36" t="s">
        <v>45</v>
      </c>
      <c r="L20" s="10"/>
      <c r="M20" s="34"/>
      <c r="N20" s="34"/>
      <c r="O20" s="1"/>
      <c r="P20" s="16"/>
      <c r="Q20" s="39"/>
      <c r="R20" s="39"/>
      <c r="S20" s="39"/>
      <c r="T20" s="2" t="s">
        <v>4</v>
      </c>
      <c r="U20" s="2" t="s">
        <v>5</v>
      </c>
      <c r="V20" s="14"/>
      <c r="W20" s="44"/>
      <c r="X20" s="42"/>
      <c r="Y20" s="39"/>
      <c r="Z20" s="2"/>
    </row>
    <row r="21" spans="1:26" s="3" customFormat="1" ht="12.75">
      <c r="A21" s="34"/>
      <c r="B21" s="34"/>
      <c r="C21" s="9"/>
      <c r="D21" s="34"/>
      <c r="E21" s="34"/>
      <c r="F21" s="29"/>
      <c r="G21" s="34"/>
      <c r="H21" s="34"/>
      <c r="I21" s="34"/>
      <c r="J21" s="1" t="s">
        <v>40</v>
      </c>
      <c r="K21" s="36" t="s">
        <v>44</v>
      </c>
      <c r="L21" s="10"/>
      <c r="M21" s="34"/>
      <c r="N21" s="34"/>
      <c r="O21" s="1"/>
      <c r="P21" s="16"/>
      <c r="Q21" s="39"/>
      <c r="R21" s="39"/>
      <c r="S21" s="39"/>
      <c r="T21" s="2" t="s">
        <v>6</v>
      </c>
      <c r="U21" s="2" t="s">
        <v>6</v>
      </c>
      <c r="V21" s="14"/>
      <c r="W21" s="44"/>
      <c r="X21" s="42"/>
      <c r="Y21" s="39"/>
      <c r="Z21" s="2"/>
    </row>
    <row r="22" spans="1:26" s="3" customFormat="1" ht="12.75">
      <c r="A22" s="34"/>
      <c r="B22" s="34"/>
      <c r="C22" s="9"/>
      <c r="D22" s="34"/>
      <c r="E22" s="34"/>
      <c r="F22" s="29"/>
      <c r="G22" s="34"/>
      <c r="H22" s="34"/>
      <c r="I22" s="34"/>
      <c r="J22" s="1" t="s">
        <v>40</v>
      </c>
      <c r="K22" s="36" t="s">
        <v>44</v>
      </c>
      <c r="L22" s="10"/>
      <c r="M22" s="34"/>
      <c r="N22" s="34"/>
      <c r="O22" s="1"/>
      <c r="P22" s="16"/>
      <c r="Q22" s="39"/>
      <c r="R22" s="39"/>
      <c r="S22" s="39"/>
      <c r="T22" s="2" t="s">
        <v>5</v>
      </c>
      <c r="U22" s="2" t="s">
        <v>6</v>
      </c>
      <c r="V22" s="14"/>
      <c r="W22" s="44"/>
      <c r="X22" s="42"/>
      <c r="Y22" s="39"/>
      <c r="Z22" s="2"/>
    </row>
    <row r="23" spans="1:26" s="3" customFormat="1" ht="12.75">
      <c r="A23" s="34"/>
      <c r="B23" s="34"/>
      <c r="C23" s="9"/>
      <c r="D23" s="34"/>
      <c r="E23" s="34"/>
      <c r="F23" s="29"/>
      <c r="G23" s="34"/>
      <c r="H23" s="34"/>
      <c r="I23" s="34"/>
      <c r="J23" s="1" t="s">
        <v>40</v>
      </c>
      <c r="K23" s="36" t="s">
        <v>40</v>
      </c>
      <c r="L23" s="10"/>
      <c r="M23" s="34"/>
      <c r="N23" s="34"/>
      <c r="O23" s="1"/>
      <c r="P23" s="16"/>
      <c r="Q23" s="39"/>
      <c r="R23" s="39"/>
      <c r="S23" s="39"/>
      <c r="T23" s="2" t="s">
        <v>4</v>
      </c>
      <c r="U23" s="2" t="s">
        <v>6</v>
      </c>
      <c r="V23" s="14"/>
      <c r="W23" s="44"/>
      <c r="X23" s="42"/>
      <c r="Y23" s="39"/>
      <c r="Z23" s="2"/>
    </row>
    <row r="24" spans="1:26" s="3" customFormat="1" ht="12.75">
      <c r="A24" s="34"/>
      <c r="B24" s="34"/>
      <c r="C24" s="9"/>
      <c r="D24" s="34"/>
      <c r="E24" s="34"/>
      <c r="F24" s="29"/>
      <c r="G24" s="34"/>
      <c r="H24" s="34"/>
      <c r="I24" s="34"/>
      <c r="J24" s="1" t="s">
        <v>44</v>
      </c>
      <c r="K24" s="36" t="s">
        <v>40</v>
      </c>
      <c r="L24" s="10"/>
      <c r="M24" s="34"/>
      <c r="N24" s="34"/>
      <c r="O24" s="1"/>
      <c r="P24" s="16"/>
      <c r="Q24" s="39"/>
      <c r="R24" s="39"/>
      <c r="S24" s="39"/>
      <c r="T24" s="2" t="s">
        <v>4</v>
      </c>
      <c r="U24" s="2" t="s">
        <v>4</v>
      </c>
      <c r="V24" s="14"/>
      <c r="W24" s="44"/>
      <c r="X24" s="42"/>
      <c r="Y24" s="39"/>
      <c r="Z24" s="2"/>
    </row>
    <row r="25" spans="1:26" s="3" customFormat="1" ht="12.75">
      <c r="A25" s="34"/>
      <c r="B25" s="34"/>
      <c r="C25" s="9"/>
      <c r="D25" s="34"/>
      <c r="E25" s="34"/>
      <c r="F25" s="29"/>
      <c r="G25" s="34"/>
      <c r="H25" s="34"/>
      <c r="I25" s="34"/>
      <c r="J25" s="1" t="s">
        <v>40</v>
      </c>
      <c r="K25" s="36" t="s">
        <v>41</v>
      </c>
      <c r="L25" s="10"/>
      <c r="M25" s="34"/>
      <c r="N25" s="34"/>
      <c r="O25" s="1"/>
      <c r="P25" s="16"/>
      <c r="Q25" s="39"/>
      <c r="R25" s="39"/>
      <c r="S25" s="39"/>
      <c r="T25" s="2" t="s">
        <v>4</v>
      </c>
      <c r="U25" s="2" t="s">
        <v>5</v>
      </c>
      <c r="V25" s="14"/>
      <c r="W25" s="44"/>
      <c r="X25" s="42"/>
      <c r="Y25" s="39"/>
      <c r="Z25" s="2"/>
    </row>
    <row r="26" spans="1:26" s="3" customFormat="1" ht="12.75">
      <c r="A26" s="34"/>
      <c r="B26" s="34"/>
      <c r="C26" s="9"/>
      <c r="D26" s="34"/>
      <c r="E26" s="34"/>
      <c r="F26" s="29"/>
      <c r="G26" s="34"/>
      <c r="H26" s="34"/>
      <c r="I26" s="34"/>
      <c r="J26" s="1" t="s">
        <v>40</v>
      </c>
      <c r="K26" s="36" t="s">
        <v>40</v>
      </c>
      <c r="L26" s="10"/>
      <c r="M26" s="34"/>
      <c r="N26" s="34"/>
      <c r="O26" s="1"/>
      <c r="P26" s="16"/>
      <c r="Q26" s="39"/>
      <c r="R26" s="39"/>
      <c r="S26" s="39"/>
      <c r="T26" s="2" t="s">
        <v>6</v>
      </c>
      <c r="U26" s="2" t="s">
        <v>4</v>
      </c>
      <c r="V26" s="14"/>
      <c r="W26" s="44"/>
      <c r="X26" s="42"/>
      <c r="Y26" s="39"/>
      <c r="Z26" s="2"/>
    </row>
    <row r="27" spans="1:26" s="3" customFormat="1" ht="12.75">
      <c r="A27" s="34"/>
      <c r="B27" s="34"/>
      <c r="C27" s="9"/>
      <c r="D27" s="34"/>
      <c r="E27" s="34"/>
      <c r="F27" s="29"/>
      <c r="G27" s="34"/>
      <c r="H27" s="34"/>
      <c r="I27" s="34"/>
      <c r="J27" s="1" t="s">
        <v>40</v>
      </c>
      <c r="K27" s="36" t="s">
        <v>40</v>
      </c>
      <c r="L27" s="10"/>
      <c r="M27" s="34"/>
      <c r="N27" s="34"/>
      <c r="O27" s="1"/>
      <c r="P27" s="16"/>
      <c r="Q27" s="39"/>
      <c r="R27" s="39"/>
      <c r="S27" s="45"/>
      <c r="T27" s="2" t="s">
        <v>4</v>
      </c>
      <c r="U27" s="2" t="s">
        <v>4</v>
      </c>
      <c r="V27" s="14"/>
      <c r="W27" s="44"/>
      <c r="X27" s="42"/>
      <c r="Y27" s="39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93" zoomScaleNormal="93" zoomScalePageLayoutView="0" workbookViewId="0" topLeftCell="A2">
      <selection activeCell="AD16" sqref="AD16"/>
    </sheetView>
  </sheetViews>
  <sheetFormatPr defaultColWidth="5.8515625" defaultRowHeight="12.75"/>
  <cols>
    <col min="1" max="1" width="17.421875" style="4" customWidth="1"/>
    <col min="2" max="10" width="5.8515625" style="4" customWidth="1"/>
    <col min="11" max="11" width="6.8515625" style="4" customWidth="1"/>
    <col min="12" max="16" width="5.8515625" style="4" customWidth="1"/>
    <col min="17" max="17" width="7.28125" style="4" customWidth="1"/>
    <col min="18" max="21" width="5.8515625" style="4" customWidth="1"/>
    <col min="22" max="22" width="6.7109375" style="4" customWidth="1"/>
    <col min="23" max="28" width="5.8515625" style="4" customWidth="1"/>
    <col min="29" max="16384" width="5.8515625" style="4" customWidth="1"/>
  </cols>
  <sheetData>
    <row r="1" spans="3:5" ht="12.75">
      <c r="C1" s="62"/>
      <c r="D1" s="62"/>
      <c r="E1" s="62"/>
    </row>
    <row r="2" spans="2:28" ht="13.5" customHeight="1">
      <c r="B2" s="37" t="s">
        <v>61</v>
      </c>
      <c r="C2" s="37" t="s">
        <v>60</v>
      </c>
      <c r="D2" s="20" t="s">
        <v>62</v>
      </c>
      <c r="E2" s="37" t="s">
        <v>65</v>
      </c>
      <c r="F2" s="37" t="s">
        <v>66</v>
      </c>
      <c r="G2" s="28" t="s">
        <v>63</v>
      </c>
      <c r="H2" s="31" t="s">
        <v>35</v>
      </c>
      <c r="I2" s="31" t="s">
        <v>36</v>
      </c>
      <c r="J2" s="33" t="s">
        <v>37</v>
      </c>
      <c r="K2" s="21" t="s">
        <v>67</v>
      </c>
      <c r="L2" s="35" t="s">
        <v>68</v>
      </c>
      <c r="M2" s="6" t="s">
        <v>56</v>
      </c>
      <c r="N2" s="30" t="s">
        <v>17</v>
      </c>
      <c r="O2" s="15" t="s">
        <v>18</v>
      </c>
      <c r="P2" s="51" t="s">
        <v>88</v>
      </c>
      <c r="Q2" s="20" t="s">
        <v>69</v>
      </c>
      <c r="R2" s="52" t="s">
        <v>73</v>
      </c>
      <c r="S2" s="39" t="s">
        <v>26</v>
      </c>
      <c r="T2" s="40" t="s">
        <v>70</v>
      </c>
      <c r="U2" s="39" t="s">
        <v>27</v>
      </c>
      <c r="V2" s="24" t="s">
        <v>85</v>
      </c>
      <c r="W2" s="25" t="s">
        <v>72</v>
      </c>
      <c r="X2" s="56" t="s">
        <v>73</v>
      </c>
      <c r="Y2" s="39" t="s">
        <v>39</v>
      </c>
      <c r="Z2" s="22" t="s">
        <v>74</v>
      </c>
      <c r="AA2" s="39" t="s">
        <v>38</v>
      </c>
      <c r="AB2" s="22" t="s">
        <v>75</v>
      </c>
    </row>
    <row r="3" spans="2:28" ht="13.5" customHeight="1">
      <c r="B3" s="38" t="s">
        <v>51</v>
      </c>
      <c r="C3" s="38" t="s">
        <v>29</v>
      </c>
      <c r="D3" s="8" t="s">
        <v>30</v>
      </c>
      <c r="E3" s="38" t="s">
        <v>31</v>
      </c>
      <c r="F3" s="38" t="s">
        <v>31</v>
      </c>
      <c r="G3" s="28" t="s">
        <v>64</v>
      </c>
      <c r="H3" s="31" t="s">
        <v>33</v>
      </c>
      <c r="I3" s="31" t="s">
        <v>32</v>
      </c>
      <c r="J3" s="33" t="s">
        <v>33</v>
      </c>
      <c r="K3" s="21" t="s">
        <v>64</v>
      </c>
      <c r="L3" s="31"/>
      <c r="M3" s="6" t="s">
        <v>47</v>
      </c>
      <c r="N3" s="31" t="s">
        <v>49</v>
      </c>
      <c r="O3" s="7" t="s">
        <v>50</v>
      </c>
      <c r="P3" s="50" t="s">
        <v>59</v>
      </c>
      <c r="Q3" s="8" t="s">
        <v>28</v>
      </c>
      <c r="R3" s="53" t="s">
        <v>55</v>
      </c>
      <c r="S3" s="39" t="s">
        <v>20</v>
      </c>
      <c r="T3" s="39"/>
      <c r="U3" s="39" t="s">
        <v>22</v>
      </c>
      <c r="V3" s="2" t="s">
        <v>4</v>
      </c>
      <c r="W3" s="2" t="s">
        <v>8</v>
      </c>
      <c r="X3" s="57" t="s">
        <v>55</v>
      </c>
      <c r="Y3" s="39" t="s">
        <v>52</v>
      </c>
      <c r="Z3" s="2" t="s">
        <v>55</v>
      </c>
      <c r="AA3" s="39" t="s">
        <v>55</v>
      </c>
      <c r="AB3" s="2" t="s">
        <v>3</v>
      </c>
    </row>
    <row r="4" spans="2:24" ht="13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1"/>
      <c r="O4" s="17"/>
      <c r="P4" s="49"/>
      <c r="Q4" s="11"/>
      <c r="R4" s="54"/>
      <c r="S4" s="3"/>
      <c r="T4" s="3"/>
      <c r="U4" s="3"/>
      <c r="V4" s="3"/>
      <c r="W4" s="3"/>
      <c r="X4" s="58"/>
    </row>
    <row r="5" spans="1:28" ht="13.5" customHeight="1">
      <c r="A5" s="60" t="s">
        <v>89</v>
      </c>
      <c r="B5" s="34">
        <v>2.5</v>
      </c>
      <c r="C5" s="34">
        <v>3</v>
      </c>
      <c r="D5" s="9">
        <f>B5*C5</f>
        <v>7.5</v>
      </c>
      <c r="E5" s="34">
        <v>4.5</v>
      </c>
      <c r="F5" s="34">
        <v>4.5</v>
      </c>
      <c r="G5" s="29">
        <f>1.3*B5*E5+1.3*C5*F5</f>
        <v>32.175</v>
      </c>
      <c r="H5" s="34">
        <v>2.16</v>
      </c>
      <c r="I5" s="34">
        <v>2.95</v>
      </c>
      <c r="J5" s="34">
        <v>2</v>
      </c>
      <c r="K5" s="1">
        <f>(1.3*H5+1.5*I5+1.5*J5)*D5</f>
        <v>76.7475</v>
      </c>
      <c r="L5" s="36">
        <v>1</v>
      </c>
      <c r="M5" s="10">
        <f>(K5+G5)*L5</f>
        <v>108.9225</v>
      </c>
      <c r="N5" s="32">
        <v>50</v>
      </c>
      <c r="O5" s="19">
        <f>0.85*N5/1.5</f>
        <v>28.333333333333332</v>
      </c>
      <c r="P5" s="19">
        <f>O5*0.5</f>
        <v>14.166666666666666</v>
      </c>
      <c r="Q5" s="16">
        <f>M5*10/P5</f>
        <v>76.8864705882353</v>
      </c>
      <c r="R5" s="55">
        <f>SQRT(Q5)</f>
        <v>8.768493062564131</v>
      </c>
      <c r="S5" s="42">
        <v>21000</v>
      </c>
      <c r="T5" s="39">
        <v>0.7</v>
      </c>
      <c r="U5" s="39">
        <v>3</v>
      </c>
      <c r="V5" s="2">
        <f>PI()*SQRT(S5/O5)</f>
        <v>85.52846634952321</v>
      </c>
      <c r="W5" s="2">
        <f>T5*U5*100/V5</f>
        <v>2.4553228762668047</v>
      </c>
      <c r="X5" s="57">
        <f>W5*SQRT(12)</f>
        <v>8.505487941360515</v>
      </c>
      <c r="Y5" s="39">
        <v>15</v>
      </c>
      <c r="Z5" s="2">
        <f>Q5/Y5</f>
        <v>5.125764705882353</v>
      </c>
      <c r="AA5" s="39">
        <v>20</v>
      </c>
      <c r="AB5" s="13">
        <f>Y5*AA5</f>
        <v>300</v>
      </c>
    </row>
    <row r="6" spans="1:28" ht="13.5" customHeight="1">
      <c r="A6" s="60" t="s">
        <v>90</v>
      </c>
      <c r="B6" s="34">
        <v>5</v>
      </c>
      <c r="C6" s="34">
        <v>3</v>
      </c>
      <c r="D6" s="9">
        <f>B6*C6</f>
        <v>15</v>
      </c>
      <c r="E6" s="34">
        <v>4.5</v>
      </c>
      <c r="F6" s="34">
        <v>4.5</v>
      </c>
      <c r="G6" s="29">
        <f>1.3*B6*E6+1.3*C6*F6</f>
        <v>46.8</v>
      </c>
      <c r="H6" s="34">
        <v>2.16</v>
      </c>
      <c r="I6" s="34">
        <v>2.95</v>
      </c>
      <c r="J6" s="34">
        <v>2</v>
      </c>
      <c r="K6" s="1">
        <f>(1.3*H6+1.5*I6+1.5*J6)*D6</f>
        <v>153.495</v>
      </c>
      <c r="L6" s="36">
        <v>1</v>
      </c>
      <c r="M6" s="10">
        <f>(K6+G6)*L6</f>
        <v>200.29500000000002</v>
      </c>
      <c r="N6" s="32">
        <v>50</v>
      </c>
      <c r="O6" s="19">
        <f>0.85*N6/1.5</f>
        <v>28.333333333333332</v>
      </c>
      <c r="P6" s="19">
        <f>O6*0.5</f>
        <v>14.166666666666666</v>
      </c>
      <c r="Q6" s="16">
        <f>M6*10/P6</f>
        <v>141.38470588235296</v>
      </c>
      <c r="R6" s="55">
        <f>SQRT(Q6)</f>
        <v>11.89053009257169</v>
      </c>
      <c r="S6" s="42">
        <v>21000</v>
      </c>
      <c r="T6" s="39">
        <v>0.7</v>
      </c>
      <c r="U6" s="39">
        <v>3</v>
      </c>
      <c r="V6" s="2">
        <f>PI()*SQRT(S6/O6)</f>
        <v>85.52846634952321</v>
      </c>
      <c r="W6" s="2">
        <f>T6*U6*100/V6</f>
        <v>2.4553228762668047</v>
      </c>
      <c r="X6" s="57">
        <f>W6*SQRT(12)</f>
        <v>8.505487941360515</v>
      </c>
      <c r="Y6" s="39">
        <v>15</v>
      </c>
      <c r="Z6" s="2">
        <f>Q6/Y6</f>
        <v>9.42564705882353</v>
      </c>
      <c r="AA6" s="61">
        <v>20</v>
      </c>
      <c r="AB6" s="13">
        <f>Y6*AA6</f>
        <v>300</v>
      </c>
    </row>
    <row r="7" spans="1:28" ht="13.5" customHeight="1">
      <c r="A7" s="60" t="s">
        <v>91</v>
      </c>
      <c r="B7" s="34">
        <v>5</v>
      </c>
      <c r="C7" s="34">
        <v>4.5</v>
      </c>
      <c r="D7" s="9">
        <f>B7*C7</f>
        <v>22.5</v>
      </c>
      <c r="E7" s="34">
        <v>4.5</v>
      </c>
      <c r="F7" s="34">
        <v>4.5</v>
      </c>
      <c r="G7" s="29">
        <f>1.3*B7*E7+1.3*C7*F7</f>
        <v>55.575</v>
      </c>
      <c r="H7" s="34">
        <v>2.16</v>
      </c>
      <c r="I7" s="34">
        <v>2.95</v>
      </c>
      <c r="J7" s="34">
        <v>2</v>
      </c>
      <c r="K7" s="1">
        <f>(1.3*H7+1.5*I7+1.5*J7)*D7</f>
        <v>230.2425</v>
      </c>
      <c r="L7" s="36">
        <v>1</v>
      </c>
      <c r="M7" s="10">
        <f>(K7+G7)*L7</f>
        <v>285.8175</v>
      </c>
      <c r="N7" s="32">
        <v>50</v>
      </c>
      <c r="O7" s="19">
        <f>0.85*N7/1.5</f>
        <v>28.333333333333332</v>
      </c>
      <c r="P7" s="19">
        <f>O7*0.5</f>
        <v>14.166666666666666</v>
      </c>
      <c r="Q7" s="16">
        <f>M7*10/P7</f>
        <v>201.75352941176473</v>
      </c>
      <c r="R7" s="55">
        <f>SQRT(Q7)</f>
        <v>14.203996951976748</v>
      </c>
      <c r="S7" s="42">
        <v>21000</v>
      </c>
      <c r="T7" s="39">
        <v>0.7</v>
      </c>
      <c r="U7" s="39">
        <v>3</v>
      </c>
      <c r="V7" s="2">
        <f>PI()*SQRT(S7/O7)</f>
        <v>85.52846634952321</v>
      </c>
      <c r="W7" s="2">
        <f>T7*U7*100/V7</f>
        <v>2.4553228762668047</v>
      </c>
      <c r="X7" s="57">
        <f>W7*SQRT(12)</f>
        <v>8.505487941360515</v>
      </c>
      <c r="Y7" s="39">
        <v>20</v>
      </c>
      <c r="Z7" s="2">
        <f>Q7/Y7</f>
        <v>10.087676470588237</v>
      </c>
      <c r="AA7" s="39">
        <v>25</v>
      </c>
      <c r="AB7" s="13">
        <f>Y7*AA7</f>
        <v>500</v>
      </c>
    </row>
    <row r="8" spans="1:28" ht="13.5" customHeight="1">
      <c r="A8" s="60" t="s">
        <v>92</v>
      </c>
      <c r="B8" s="34">
        <v>4.5</v>
      </c>
      <c r="C8" s="34">
        <v>6</v>
      </c>
      <c r="D8" s="9">
        <f>B8*C8</f>
        <v>27</v>
      </c>
      <c r="E8" s="34">
        <v>4.5</v>
      </c>
      <c r="F8" s="34">
        <v>4.5</v>
      </c>
      <c r="G8" s="29">
        <f>1.3*B8*E8+1.3*C8*F8</f>
        <v>61.425000000000004</v>
      </c>
      <c r="H8" s="34">
        <v>2.16</v>
      </c>
      <c r="I8" s="34">
        <v>2.95</v>
      </c>
      <c r="J8" s="34">
        <v>2</v>
      </c>
      <c r="K8" s="1">
        <f>(1.3*H8+1.5*I8+1.5*J8)*D8</f>
        <v>276.291</v>
      </c>
      <c r="L8" s="36">
        <v>1</v>
      </c>
      <c r="M8" s="10">
        <f>(K8+G8)*L8</f>
        <v>337.716</v>
      </c>
      <c r="N8" s="32">
        <v>50</v>
      </c>
      <c r="O8" s="19">
        <f>0.85*N8/1.5</f>
        <v>28.333333333333332</v>
      </c>
      <c r="P8" s="19">
        <f>O8*0.5</f>
        <v>14.166666666666666</v>
      </c>
      <c r="Q8" s="16">
        <f>M8*10/P8</f>
        <v>238.38776470588235</v>
      </c>
      <c r="R8" s="55">
        <f>SQRT(Q8)</f>
        <v>15.439811032065203</v>
      </c>
      <c r="S8" s="42">
        <v>21000</v>
      </c>
      <c r="T8" s="39">
        <v>0.7</v>
      </c>
      <c r="U8" s="39">
        <v>3</v>
      </c>
      <c r="V8" s="2">
        <f>PI()*SQRT(S8/O8)</f>
        <v>85.52846634952321</v>
      </c>
      <c r="W8" s="2">
        <f>T8*U8*100/V8</f>
        <v>2.4553228762668047</v>
      </c>
      <c r="X8" s="57">
        <f>W8*SQRT(12)</f>
        <v>8.505487941360515</v>
      </c>
      <c r="Y8" s="39">
        <v>20</v>
      </c>
      <c r="Z8" s="2">
        <f>Q8/Y8</f>
        <v>11.919388235294118</v>
      </c>
      <c r="AA8" s="39">
        <v>25</v>
      </c>
      <c r="AB8" s="13">
        <f>Y8*AA8</f>
        <v>500</v>
      </c>
    </row>
    <row r="9" spans="1:28" ht="13.5" customHeight="1">
      <c r="A9" s="60" t="s">
        <v>93</v>
      </c>
      <c r="B9" s="34">
        <v>5</v>
      </c>
      <c r="C9" s="34">
        <v>3</v>
      </c>
      <c r="D9" s="9">
        <f>B9*C9</f>
        <v>15</v>
      </c>
      <c r="E9" s="34">
        <v>4.5</v>
      </c>
      <c r="F9" s="34">
        <v>4.5</v>
      </c>
      <c r="G9" s="29">
        <f>1.3*B9*E9+1.3*C9*F9</f>
        <v>46.8</v>
      </c>
      <c r="H9" s="34">
        <v>2.16</v>
      </c>
      <c r="I9" s="34">
        <v>2.95</v>
      </c>
      <c r="J9" s="34">
        <v>2</v>
      </c>
      <c r="K9" s="1">
        <f>(1.3*H9+1.5*I9+1.5*J9)*D9</f>
        <v>153.495</v>
      </c>
      <c r="L9" s="36">
        <v>1</v>
      </c>
      <c r="M9" s="10">
        <f>(K9+G9)*L9</f>
        <v>200.29500000000002</v>
      </c>
      <c r="N9" s="32">
        <v>50</v>
      </c>
      <c r="O9" s="19">
        <f>0.85*N9/1.5</f>
        <v>28.333333333333332</v>
      </c>
      <c r="P9" s="19">
        <f>O9*0.5</f>
        <v>14.166666666666666</v>
      </c>
      <c r="Q9" s="16">
        <f>M9*10/P9</f>
        <v>141.38470588235296</v>
      </c>
      <c r="R9" s="55">
        <f>SQRT(Q9)</f>
        <v>11.89053009257169</v>
      </c>
      <c r="S9" s="42">
        <v>21000</v>
      </c>
      <c r="T9" s="39">
        <v>0.7</v>
      </c>
      <c r="U9" s="39">
        <v>3</v>
      </c>
      <c r="V9" s="2">
        <f>PI()*SQRT(S9/O9)</f>
        <v>85.52846634952321</v>
      </c>
      <c r="W9" s="2">
        <f>T9*U9*100/V9</f>
        <v>2.4553228762668047</v>
      </c>
      <c r="X9" s="57">
        <f>W9*SQRT(12)</f>
        <v>8.505487941360515</v>
      </c>
      <c r="Y9" s="39">
        <v>20</v>
      </c>
      <c r="Z9" s="2">
        <f>Q9/Y9</f>
        <v>7.069235294117648</v>
      </c>
      <c r="AA9" s="39">
        <v>25</v>
      </c>
      <c r="AB9" s="13">
        <f>Y9*AA9</f>
        <v>500</v>
      </c>
    </row>
    <row r="10" ht="13.5" customHeight="1"/>
    <row r="11" spans="2:28" ht="13.5" customHeight="1">
      <c r="B11" s="37" t="s">
        <v>61</v>
      </c>
      <c r="C11" s="37" t="s">
        <v>60</v>
      </c>
      <c r="D11" s="20" t="s">
        <v>62</v>
      </c>
      <c r="E11" s="37" t="s">
        <v>65</v>
      </c>
      <c r="F11" s="37" t="s">
        <v>66</v>
      </c>
      <c r="G11" s="28" t="s">
        <v>63</v>
      </c>
      <c r="H11" s="31" t="s">
        <v>35</v>
      </c>
      <c r="I11" s="31" t="s">
        <v>36</v>
      </c>
      <c r="J11" s="33" t="s">
        <v>37</v>
      </c>
      <c r="K11" s="21" t="s">
        <v>67</v>
      </c>
      <c r="L11" s="35" t="s">
        <v>68</v>
      </c>
      <c r="M11" s="6" t="s">
        <v>56</v>
      </c>
      <c r="N11" s="30" t="s">
        <v>17</v>
      </c>
      <c r="O11" s="15" t="s">
        <v>18</v>
      </c>
      <c r="P11" s="51" t="s">
        <v>88</v>
      </c>
      <c r="Q11" s="20" t="s">
        <v>69</v>
      </c>
      <c r="R11" s="52" t="s">
        <v>73</v>
      </c>
      <c r="S11" s="39" t="s">
        <v>26</v>
      </c>
      <c r="T11" s="40" t="s">
        <v>70</v>
      </c>
      <c r="U11" s="39" t="s">
        <v>27</v>
      </c>
      <c r="V11" s="24" t="s">
        <v>85</v>
      </c>
      <c r="W11" s="25" t="s">
        <v>72</v>
      </c>
      <c r="X11" s="56" t="s">
        <v>73</v>
      </c>
      <c r="Y11" s="39" t="s">
        <v>39</v>
      </c>
      <c r="Z11" s="22" t="s">
        <v>74</v>
      </c>
      <c r="AA11" s="39" t="s">
        <v>38</v>
      </c>
      <c r="AB11" s="22" t="s">
        <v>75</v>
      </c>
    </row>
    <row r="12" spans="2:28" ht="13.5" customHeight="1">
      <c r="B12" s="38" t="s">
        <v>29</v>
      </c>
      <c r="C12" s="38" t="s">
        <v>29</v>
      </c>
      <c r="D12" s="8" t="s">
        <v>30</v>
      </c>
      <c r="E12" s="38" t="s">
        <v>31</v>
      </c>
      <c r="F12" s="38" t="s">
        <v>31</v>
      </c>
      <c r="G12" s="28" t="s">
        <v>64</v>
      </c>
      <c r="H12" s="31" t="s">
        <v>32</v>
      </c>
      <c r="I12" s="31" t="s">
        <v>32</v>
      </c>
      <c r="J12" s="33" t="s">
        <v>32</v>
      </c>
      <c r="K12" s="21" t="s">
        <v>64</v>
      </c>
      <c r="L12" s="31"/>
      <c r="M12" s="6" t="s">
        <v>47</v>
      </c>
      <c r="N12" s="31" t="s">
        <v>48</v>
      </c>
      <c r="O12" s="7" t="s">
        <v>48</v>
      </c>
      <c r="P12" s="50" t="s">
        <v>59</v>
      </c>
      <c r="Q12" s="8" t="s">
        <v>24</v>
      </c>
      <c r="R12" s="53" t="s">
        <v>52</v>
      </c>
      <c r="S12" s="39" t="s">
        <v>20</v>
      </c>
      <c r="T12" s="39"/>
      <c r="U12" s="39" t="s">
        <v>22</v>
      </c>
      <c r="V12" s="2" t="s">
        <v>4</v>
      </c>
      <c r="W12" s="2" t="s">
        <v>8</v>
      </c>
      <c r="X12" s="57" t="s">
        <v>52</v>
      </c>
      <c r="Y12" s="39" t="s">
        <v>52</v>
      </c>
      <c r="Z12" s="2" t="s">
        <v>52</v>
      </c>
      <c r="AA12" s="39" t="s">
        <v>52</v>
      </c>
      <c r="AB12" s="2" t="s">
        <v>3</v>
      </c>
    </row>
    <row r="13" spans="2:24" ht="13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1"/>
      <c r="O13" s="17"/>
      <c r="P13" s="49"/>
      <c r="Q13" s="11"/>
      <c r="R13" s="54"/>
      <c r="S13" s="3"/>
      <c r="T13" s="3"/>
      <c r="U13" s="3"/>
      <c r="V13" s="3"/>
      <c r="W13" s="3"/>
      <c r="X13" s="58"/>
    </row>
    <row r="14" spans="1:28" ht="13.5" customHeight="1">
      <c r="A14" s="60" t="s">
        <v>89</v>
      </c>
      <c r="B14" s="34">
        <v>2.5</v>
      </c>
      <c r="C14" s="34">
        <v>3</v>
      </c>
      <c r="D14" s="9">
        <f>B14*C14</f>
        <v>7.5</v>
      </c>
      <c r="E14" s="34">
        <v>4.5</v>
      </c>
      <c r="F14" s="34">
        <v>4.5</v>
      </c>
      <c r="G14" s="29">
        <f>1.3*B14*E14+1.3*C14*F14</f>
        <v>32.175</v>
      </c>
      <c r="H14" s="34">
        <v>2.16</v>
      </c>
      <c r="I14" s="34">
        <v>2.95</v>
      </c>
      <c r="J14" s="34">
        <v>2</v>
      </c>
      <c r="K14" s="1">
        <f>(1.3*H14+1.5*I14+1.5*J14)*D14</f>
        <v>76.7475</v>
      </c>
      <c r="L14" s="36">
        <v>2</v>
      </c>
      <c r="M14" s="10">
        <f>(K14+G14)*L14</f>
        <v>217.845</v>
      </c>
      <c r="N14" s="32">
        <v>50</v>
      </c>
      <c r="O14" s="19">
        <f>0.85*N14/1.5</f>
        <v>28.333333333333332</v>
      </c>
      <c r="P14" s="19">
        <f>O14*0.5</f>
        <v>14.166666666666666</v>
      </c>
      <c r="Q14" s="16">
        <f>M14*10/P14</f>
        <v>153.7729411764706</v>
      </c>
      <c r="R14" s="55">
        <f>SQRT(Q14)</f>
        <v>12.40052181065259</v>
      </c>
      <c r="S14" s="42">
        <v>21000</v>
      </c>
      <c r="T14" s="39">
        <v>0.7</v>
      </c>
      <c r="U14" s="39">
        <v>3</v>
      </c>
      <c r="V14" s="2">
        <f>PI()*SQRT(S14/O14)</f>
        <v>85.52846634952321</v>
      </c>
      <c r="W14" s="2">
        <f>T14*U14*100/V14</f>
        <v>2.4553228762668047</v>
      </c>
      <c r="X14" s="57">
        <f>W14*SQRT(12)</f>
        <v>8.505487941360515</v>
      </c>
      <c r="Y14" s="39">
        <v>20</v>
      </c>
      <c r="Z14" s="2">
        <f>Q14/Y14</f>
        <v>7.68864705882353</v>
      </c>
      <c r="AA14" s="39">
        <v>25</v>
      </c>
      <c r="AB14" s="13">
        <f>Y14*AA14</f>
        <v>500</v>
      </c>
    </row>
    <row r="15" spans="1:28" ht="13.5" customHeight="1">
      <c r="A15" s="60" t="s">
        <v>90</v>
      </c>
      <c r="B15" s="34">
        <v>5</v>
      </c>
      <c r="C15" s="34">
        <v>3</v>
      </c>
      <c r="D15" s="9">
        <f>B15*C15</f>
        <v>15</v>
      </c>
      <c r="E15" s="34">
        <v>4.5</v>
      </c>
      <c r="F15" s="34">
        <v>4.5</v>
      </c>
      <c r="G15" s="29">
        <f>1.3*B15*E15+1.3*C15*F15</f>
        <v>46.8</v>
      </c>
      <c r="H15" s="34">
        <v>2.16</v>
      </c>
      <c r="I15" s="34">
        <v>2.95</v>
      </c>
      <c r="J15" s="34">
        <v>2</v>
      </c>
      <c r="K15" s="1">
        <f>(1.3*H15+1.5*I15+1.5*J15)*D15</f>
        <v>153.495</v>
      </c>
      <c r="L15" s="36">
        <v>2</v>
      </c>
      <c r="M15" s="10">
        <f>(K15+G15)*L15</f>
        <v>400.59000000000003</v>
      </c>
      <c r="N15" s="32">
        <v>50</v>
      </c>
      <c r="O15" s="19">
        <f>0.85*N15/1.5</f>
        <v>28.333333333333332</v>
      </c>
      <c r="P15" s="19">
        <f>O15*0.5</f>
        <v>14.166666666666666</v>
      </c>
      <c r="Q15" s="16">
        <f>M15*10/P15</f>
        <v>282.7694117647059</v>
      </c>
      <c r="R15" s="55">
        <f>SQRT(Q15)</f>
        <v>16.8157489207203</v>
      </c>
      <c r="S15" s="42">
        <v>21000</v>
      </c>
      <c r="T15" s="39">
        <v>0.7</v>
      </c>
      <c r="U15" s="39">
        <v>3</v>
      </c>
      <c r="V15" s="2">
        <f>PI()*SQRT(S15/O15)</f>
        <v>85.52846634952321</v>
      </c>
      <c r="W15" s="2">
        <f>T15*U15*100/V15</f>
        <v>2.4553228762668047</v>
      </c>
      <c r="X15" s="57">
        <f>W15*SQRT(12)</f>
        <v>8.505487941360515</v>
      </c>
      <c r="Y15" s="39">
        <v>20</v>
      </c>
      <c r="Z15" s="2">
        <f>Q15/Y15</f>
        <v>14.138470588235297</v>
      </c>
      <c r="AA15" s="39">
        <v>25</v>
      </c>
      <c r="AB15" s="13">
        <f>Y15*AA15</f>
        <v>500</v>
      </c>
    </row>
    <row r="16" spans="1:28" ht="13.5" customHeight="1">
      <c r="A16" s="60" t="s">
        <v>91</v>
      </c>
      <c r="B16" s="34">
        <v>5</v>
      </c>
      <c r="C16" s="34">
        <v>4.5</v>
      </c>
      <c r="D16" s="9">
        <f>B16*C16</f>
        <v>22.5</v>
      </c>
      <c r="E16" s="34">
        <v>4.5</v>
      </c>
      <c r="F16" s="34">
        <v>4.5</v>
      </c>
      <c r="G16" s="29">
        <f>1.3*B16*E16+1.3*C16*F16</f>
        <v>55.575</v>
      </c>
      <c r="H16" s="34">
        <v>2.16</v>
      </c>
      <c r="I16" s="34">
        <v>2.95</v>
      </c>
      <c r="J16" s="34">
        <v>2</v>
      </c>
      <c r="K16" s="1">
        <f>(1.3*H16+1.5*I16+1.5*J16)*D16</f>
        <v>230.2425</v>
      </c>
      <c r="L16" s="36">
        <v>2</v>
      </c>
      <c r="M16" s="10">
        <f>(K16+G16)*L16</f>
        <v>571.635</v>
      </c>
      <c r="N16" s="32">
        <v>50</v>
      </c>
      <c r="O16" s="19">
        <f>0.85*N16/1.5</f>
        <v>28.333333333333332</v>
      </c>
      <c r="P16" s="19">
        <f>O16*0.5</f>
        <v>14.166666666666666</v>
      </c>
      <c r="Q16" s="16">
        <f>M16*10/P16</f>
        <v>403.50705882352946</v>
      </c>
      <c r="R16" s="55">
        <f>SQRT(Q16)</f>
        <v>20.08748512939162</v>
      </c>
      <c r="S16" s="42">
        <v>21000</v>
      </c>
      <c r="T16" s="39">
        <v>0.7</v>
      </c>
      <c r="U16" s="39">
        <v>3</v>
      </c>
      <c r="V16" s="2">
        <f>PI()*SQRT(S16/O16)</f>
        <v>85.52846634952321</v>
      </c>
      <c r="W16" s="2">
        <f>T16*U16*100/V16</f>
        <v>2.4553228762668047</v>
      </c>
      <c r="X16" s="57">
        <f>W16*SQRT(12)</f>
        <v>8.505487941360515</v>
      </c>
      <c r="Y16" s="39">
        <v>25</v>
      </c>
      <c r="Z16" s="2">
        <f>Q16/Y16</f>
        <v>16.140282352941178</v>
      </c>
      <c r="AA16" s="39">
        <v>30</v>
      </c>
      <c r="AB16" s="13">
        <f>Y16*AA16</f>
        <v>750</v>
      </c>
    </row>
    <row r="17" spans="1:28" ht="13.5" customHeight="1">
      <c r="A17" s="60" t="s">
        <v>92</v>
      </c>
      <c r="B17" s="34">
        <v>4.5</v>
      </c>
      <c r="C17" s="34">
        <v>6</v>
      </c>
      <c r="D17" s="9">
        <f>B17*C17</f>
        <v>27</v>
      </c>
      <c r="E17" s="34">
        <v>4.5</v>
      </c>
      <c r="F17" s="34">
        <v>4.5</v>
      </c>
      <c r="G17" s="29">
        <f>1.3*B17*E17+1.3*C17*F17</f>
        <v>61.425000000000004</v>
      </c>
      <c r="H17" s="34">
        <v>2.16</v>
      </c>
      <c r="I17" s="34">
        <v>2.95</v>
      </c>
      <c r="J17" s="34">
        <v>2</v>
      </c>
      <c r="K17" s="1">
        <f>(1.3*H17+1.5*I17+1.5*J17)*D17</f>
        <v>276.291</v>
      </c>
      <c r="L17" s="36">
        <v>2</v>
      </c>
      <c r="M17" s="10">
        <f>(K17+G17)*L17</f>
        <v>675.432</v>
      </c>
      <c r="N17" s="32">
        <v>50</v>
      </c>
      <c r="O17" s="19">
        <f>0.85*N17/1.5</f>
        <v>28.333333333333332</v>
      </c>
      <c r="P17" s="19">
        <f>O17*0.5</f>
        <v>14.166666666666666</v>
      </c>
      <c r="Q17" s="16">
        <f>M17*10/P17</f>
        <v>476.7755294117647</v>
      </c>
      <c r="R17" s="55">
        <f>SQRT(Q17)</f>
        <v>21.835190162024343</v>
      </c>
      <c r="S17" s="42">
        <v>21000</v>
      </c>
      <c r="T17" s="39">
        <v>0.7</v>
      </c>
      <c r="U17" s="39">
        <v>3</v>
      </c>
      <c r="V17" s="2">
        <f>PI()*SQRT(S17/O17)</f>
        <v>85.52846634952321</v>
      </c>
      <c r="W17" s="2">
        <f>T17*U17*100/V17</f>
        <v>2.4553228762668047</v>
      </c>
      <c r="X17" s="57">
        <f>W17*SQRT(12)</f>
        <v>8.505487941360515</v>
      </c>
      <c r="Y17" s="39">
        <v>25</v>
      </c>
      <c r="Z17" s="2">
        <f>Q17/Y17</f>
        <v>19.071021176470587</v>
      </c>
      <c r="AA17" s="39">
        <v>30</v>
      </c>
      <c r="AB17" s="13">
        <f>Y17*AA17</f>
        <v>750</v>
      </c>
    </row>
    <row r="18" spans="1:28" ht="13.5" customHeight="1">
      <c r="A18" s="60" t="s">
        <v>93</v>
      </c>
      <c r="B18" s="34">
        <v>5</v>
      </c>
      <c r="C18" s="34">
        <v>3</v>
      </c>
      <c r="D18" s="9">
        <f>B18*C18</f>
        <v>15</v>
      </c>
      <c r="E18" s="34">
        <v>4.5</v>
      </c>
      <c r="F18" s="34">
        <v>4.5</v>
      </c>
      <c r="G18" s="29">
        <f>1.3*B18*E18+1.3*C18*F18</f>
        <v>46.8</v>
      </c>
      <c r="H18" s="34">
        <v>2.16</v>
      </c>
      <c r="I18" s="34">
        <v>2.95</v>
      </c>
      <c r="J18" s="34">
        <v>2</v>
      </c>
      <c r="K18" s="1">
        <f>(1.3*H18+1.5*I18+1.5*J18)*D18</f>
        <v>153.495</v>
      </c>
      <c r="L18" s="36">
        <v>2</v>
      </c>
      <c r="M18" s="10">
        <f>(K18+G18)*L18</f>
        <v>400.59000000000003</v>
      </c>
      <c r="N18" s="32">
        <v>50</v>
      </c>
      <c r="O18" s="19">
        <f>0.85*N18/1.5</f>
        <v>28.333333333333332</v>
      </c>
      <c r="P18" s="19">
        <f>O18*0.5</f>
        <v>14.166666666666666</v>
      </c>
      <c r="Q18" s="16">
        <f>M18*10/P18</f>
        <v>282.7694117647059</v>
      </c>
      <c r="R18" s="55">
        <f>SQRT(Q18)</f>
        <v>16.8157489207203</v>
      </c>
      <c r="S18" s="42">
        <v>21000</v>
      </c>
      <c r="T18" s="39">
        <v>0.7</v>
      </c>
      <c r="U18" s="39">
        <v>3</v>
      </c>
      <c r="V18" s="2">
        <f>PI()*SQRT(S18/O18)</f>
        <v>85.52846634952321</v>
      </c>
      <c r="W18" s="2">
        <f>T18*U18*100/V18</f>
        <v>2.4553228762668047</v>
      </c>
      <c r="X18" s="57">
        <f>W18*SQRT(12)</f>
        <v>8.505487941360515</v>
      </c>
      <c r="Y18" s="39">
        <v>20</v>
      </c>
      <c r="Z18" s="2">
        <f>Q18/Y18</f>
        <v>14.138470588235297</v>
      </c>
      <c r="AA18" s="39">
        <v>25</v>
      </c>
      <c r="AB18" s="13">
        <f>Y18*AA18</f>
        <v>500</v>
      </c>
    </row>
    <row r="19" ht="12.75">
      <c r="H19" s="4" t="s">
        <v>46</v>
      </c>
    </row>
    <row r="20" spans="2:28" ht="18">
      <c r="B20" s="37" t="s">
        <v>61</v>
      </c>
      <c r="C20" s="37" t="s">
        <v>60</v>
      </c>
      <c r="D20" s="20" t="s">
        <v>62</v>
      </c>
      <c r="E20" s="37" t="s">
        <v>65</v>
      </c>
      <c r="F20" s="37" t="s">
        <v>66</v>
      </c>
      <c r="G20" s="28" t="s">
        <v>63</v>
      </c>
      <c r="H20" s="31" t="s">
        <v>35</v>
      </c>
      <c r="I20" s="31" t="s">
        <v>36</v>
      </c>
      <c r="J20" s="33" t="s">
        <v>37</v>
      </c>
      <c r="K20" s="21" t="s">
        <v>67</v>
      </c>
      <c r="L20" s="35" t="s">
        <v>68</v>
      </c>
      <c r="M20" s="6" t="s">
        <v>56</v>
      </c>
      <c r="N20" s="30" t="s">
        <v>17</v>
      </c>
      <c r="O20" s="15" t="s">
        <v>18</v>
      </c>
      <c r="P20" s="51" t="s">
        <v>88</v>
      </c>
      <c r="Q20" s="20" t="s">
        <v>69</v>
      </c>
      <c r="R20" s="52" t="s">
        <v>73</v>
      </c>
      <c r="S20" s="39" t="s">
        <v>26</v>
      </c>
      <c r="T20" s="40" t="s">
        <v>70</v>
      </c>
      <c r="U20" s="39" t="s">
        <v>27</v>
      </c>
      <c r="V20" s="24" t="s">
        <v>85</v>
      </c>
      <c r="W20" s="25" t="s">
        <v>72</v>
      </c>
      <c r="X20" s="56" t="s">
        <v>73</v>
      </c>
      <c r="Y20" s="39" t="s">
        <v>39</v>
      </c>
      <c r="Z20" s="22" t="s">
        <v>74</v>
      </c>
      <c r="AA20" s="39" t="s">
        <v>38</v>
      </c>
      <c r="AB20" s="22" t="s">
        <v>75</v>
      </c>
    </row>
    <row r="21" spans="2:28" ht="12.75">
      <c r="B21" s="38" t="s">
        <v>29</v>
      </c>
      <c r="C21" s="38" t="s">
        <v>29</v>
      </c>
      <c r="D21" s="8" t="s">
        <v>30</v>
      </c>
      <c r="E21" s="38" t="s">
        <v>31</v>
      </c>
      <c r="F21" s="38" t="s">
        <v>31</v>
      </c>
      <c r="G21" s="28" t="s">
        <v>64</v>
      </c>
      <c r="H21" s="31" t="s">
        <v>32</v>
      </c>
      <c r="I21" s="31" t="s">
        <v>32</v>
      </c>
      <c r="J21" s="33" t="s">
        <v>32</v>
      </c>
      <c r="K21" s="21" t="s">
        <v>64</v>
      </c>
      <c r="L21" s="31"/>
      <c r="M21" s="6" t="s">
        <v>47</v>
      </c>
      <c r="N21" s="31" t="s">
        <v>48</v>
      </c>
      <c r="O21" s="7" t="s">
        <v>48</v>
      </c>
      <c r="P21" s="50" t="s">
        <v>59</v>
      </c>
      <c r="Q21" s="8" t="s">
        <v>24</v>
      </c>
      <c r="R21" s="53" t="s">
        <v>52</v>
      </c>
      <c r="S21" s="39" t="s">
        <v>20</v>
      </c>
      <c r="T21" s="39"/>
      <c r="U21" s="39" t="s">
        <v>22</v>
      </c>
      <c r="V21" s="2" t="s">
        <v>4</v>
      </c>
      <c r="W21" s="2" t="s">
        <v>8</v>
      </c>
      <c r="X21" s="57" t="s">
        <v>52</v>
      </c>
      <c r="Y21" s="39" t="s">
        <v>52</v>
      </c>
      <c r="Z21" s="2" t="s">
        <v>52</v>
      </c>
      <c r="AA21" s="39" t="s">
        <v>52</v>
      </c>
      <c r="AB21" s="2" t="s">
        <v>3</v>
      </c>
    </row>
    <row r="22" spans="2:24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1"/>
      <c r="O22" s="17"/>
      <c r="P22" s="49"/>
      <c r="Q22" s="11"/>
      <c r="R22" s="54"/>
      <c r="S22" s="3"/>
      <c r="T22" s="3"/>
      <c r="U22" s="3"/>
      <c r="V22" s="3"/>
      <c r="W22" s="3"/>
      <c r="X22" s="58"/>
    </row>
    <row r="23" spans="1:28" ht="13.5">
      <c r="A23" s="60" t="s">
        <v>89</v>
      </c>
      <c r="B23" s="34">
        <v>2.5</v>
      </c>
      <c r="C23" s="34">
        <v>3</v>
      </c>
      <c r="D23" s="9">
        <f>B23*C23</f>
        <v>7.5</v>
      </c>
      <c r="E23" s="34">
        <v>4.5</v>
      </c>
      <c r="F23" s="34">
        <v>4.5</v>
      </c>
      <c r="G23" s="29">
        <f>1.3*B23*E23+1.3*C23*F23</f>
        <v>32.175</v>
      </c>
      <c r="H23" s="34">
        <v>2.16</v>
      </c>
      <c r="I23" s="34">
        <v>2.95</v>
      </c>
      <c r="J23" s="34">
        <v>2</v>
      </c>
      <c r="K23" s="1">
        <f>(1.3*H23+1.5*I23+1.5*J23)*D23</f>
        <v>76.7475</v>
      </c>
      <c r="L23" s="36">
        <v>3</v>
      </c>
      <c r="M23" s="10">
        <f>(K23+G23)*L23</f>
        <v>326.7675</v>
      </c>
      <c r="N23" s="32">
        <v>50</v>
      </c>
      <c r="O23" s="19">
        <f>0.85*N23/1.5</f>
        <v>28.333333333333332</v>
      </c>
      <c r="P23" s="19">
        <f>O23*0.5</f>
        <v>14.166666666666666</v>
      </c>
      <c r="Q23" s="16">
        <f>M23*10/P23</f>
        <v>230.65941176470588</v>
      </c>
      <c r="R23" s="55">
        <f>SQRT(Q23)</f>
        <v>15.1874754901763</v>
      </c>
      <c r="S23" s="42">
        <v>21000</v>
      </c>
      <c r="T23" s="39">
        <v>0.7</v>
      </c>
      <c r="U23" s="39">
        <v>3</v>
      </c>
      <c r="V23" s="2">
        <f>PI()*SQRT(S23/O23)</f>
        <v>85.52846634952321</v>
      </c>
      <c r="W23" s="2">
        <f>T23*U23*100/V23</f>
        <v>2.4553228762668047</v>
      </c>
      <c r="X23" s="57">
        <f>W23*SQRT(12)</f>
        <v>8.505487941360515</v>
      </c>
      <c r="Y23" s="39">
        <v>20</v>
      </c>
      <c r="Z23" s="2">
        <f>Q23/Y23</f>
        <v>11.532970588235294</v>
      </c>
      <c r="AA23" s="39">
        <v>25</v>
      </c>
      <c r="AB23" s="13">
        <f>Y23*AA23</f>
        <v>500</v>
      </c>
    </row>
    <row r="24" spans="1:28" ht="13.5">
      <c r="A24" s="60" t="s">
        <v>90</v>
      </c>
      <c r="B24" s="34">
        <v>5</v>
      </c>
      <c r="C24" s="34">
        <v>3</v>
      </c>
      <c r="D24" s="9">
        <f>B24*C24</f>
        <v>15</v>
      </c>
      <c r="E24" s="34">
        <v>4.5</v>
      </c>
      <c r="F24" s="34">
        <v>4.5</v>
      </c>
      <c r="G24" s="29">
        <f>1.3*B24*E24+1.3*C24*F24</f>
        <v>46.8</v>
      </c>
      <c r="H24" s="34">
        <v>2.16</v>
      </c>
      <c r="I24" s="34">
        <v>2.95</v>
      </c>
      <c r="J24" s="34">
        <v>2</v>
      </c>
      <c r="K24" s="1">
        <f>(1.3*H24+1.5*I24+1.5*J24)*D24</f>
        <v>153.495</v>
      </c>
      <c r="L24" s="36">
        <v>3</v>
      </c>
      <c r="M24" s="10">
        <f>(K24+G24)*L24</f>
        <v>600.885</v>
      </c>
      <c r="N24" s="32">
        <v>50</v>
      </c>
      <c r="O24" s="19">
        <f>0.85*N24/1.5</f>
        <v>28.333333333333332</v>
      </c>
      <c r="P24" s="19">
        <f>O24*0.5</f>
        <v>14.166666666666666</v>
      </c>
      <c r="Q24" s="16">
        <f>M24*10/P24</f>
        <v>424.15411764705885</v>
      </c>
      <c r="R24" s="55">
        <f>SQRT(Q24)</f>
        <v>20.595002249260833</v>
      </c>
      <c r="S24" s="42">
        <v>21000</v>
      </c>
      <c r="T24" s="39">
        <v>0.7</v>
      </c>
      <c r="U24" s="39">
        <v>3</v>
      </c>
      <c r="V24" s="2">
        <f>PI()*SQRT(S24/O24)</f>
        <v>85.52846634952321</v>
      </c>
      <c r="W24" s="2">
        <f>T24*U24*100/V24</f>
        <v>2.4553228762668047</v>
      </c>
      <c r="X24" s="57">
        <f>W24*SQRT(12)</f>
        <v>8.505487941360515</v>
      </c>
      <c r="Y24" s="39">
        <v>25</v>
      </c>
      <c r="Z24" s="2">
        <f>Q24/Y24</f>
        <v>16.966164705882353</v>
      </c>
      <c r="AA24" s="39">
        <v>30</v>
      </c>
      <c r="AB24" s="13">
        <f>Y24*AA24</f>
        <v>750</v>
      </c>
    </row>
    <row r="25" spans="1:28" ht="13.5">
      <c r="A25" s="60" t="s">
        <v>91</v>
      </c>
      <c r="B25" s="34">
        <v>5</v>
      </c>
      <c r="C25" s="34">
        <v>4.5</v>
      </c>
      <c r="D25" s="9">
        <f>B25*C25</f>
        <v>22.5</v>
      </c>
      <c r="E25" s="34">
        <v>4.5</v>
      </c>
      <c r="F25" s="34">
        <v>4.5</v>
      </c>
      <c r="G25" s="29">
        <f>1.3*B25*E25+1.3*C25*F25</f>
        <v>55.575</v>
      </c>
      <c r="H25" s="34">
        <v>2.16</v>
      </c>
      <c r="I25" s="34">
        <v>2.95</v>
      </c>
      <c r="J25" s="34">
        <v>2</v>
      </c>
      <c r="K25" s="1">
        <f>(1.3*H25+1.5*I25+1.5*J25)*D25</f>
        <v>230.2425</v>
      </c>
      <c r="L25" s="36">
        <v>3</v>
      </c>
      <c r="M25" s="10">
        <f>(K25+G25)*L25</f>
        <v>857.4525</v>
      </c>
      <c r="N25" s="32">
        <v>50</v>
      </c>
      <c r="O25" s="19">
        <f>0.85*N25/1.5</f>
        <v>28.333333333333332</v>
      </c>
      <c r="P25" s="19">
        <f>O25*0.5</f>
        <v>14.166666666666666</v>
      </c>
      <c r="Q25" s="16">
        <f>M25*10/P25</f>
        <v>605.2605882352941</v>
      </c>
      <c r="R25" s="55">
        <f>SQRT(Q25)</f>
        <v>24.602044391377195</v>
      </c>
      <c r="S25" s="42">
        <v>21000</v>
      </c>
      <c r="T25" s="39">
        <v>0.7</v>
      </c>
      <c r="U25" s="39">
        <v>3</v>
      </c>
      <c r="V25" s="2">
        <f>PI()*SQRT(S25/O25)</f>
        <v>85.52846634952321</v>
      </c>
      <c r="W25" s="2">
        <f>T25*U25*100/V25</f>
        <v>2.4553228762668047</v>
      </c>
      <c r="X25" s="57">
        <f>W25*SQRT(12)</f>
        <v>8.505487941360515</v>
      </c>
      <c r="Y25" s="39">
        <v>25</v>
      </c>
      <c r="Z25" s="2">
        <f>Q25/Y25</f>
        <v>24.210423529411763</v>
      </c>
      <c r="AA25" s="39">
        <v>30</v>
      </c>
      <c r="AB25" s="13">
        <f>Y25*AA25</f>
        <v>750</v>
      </c>
    </row>
    <row r="26" spans="1:28" ht="13.5">
      <c r="A26" s="60" t="s">
        <v>92</v>
      </c>
      <c r="B26" s="34">
        <v>4.5</v>
      </c>
      <c r="C26" s="34">
        <v>6</v>
      </c>
      <c r="D26" s="9">
        <f>B26*C26</f>
        <v>27</v>
      </c>
      <c r="E26" s="34">
        <v>4.5</v>
      </c>
      <c r="F26" s="34">
        <v>4.5</v>
      </c>
      <c r="G26" s="29">
        <f>1.3*B26*E26+1.3*C26*F26</f>
        <v>61.425000000000004</v>
      </c>
      <c r="H26" s="34">
        <v>2.16</v>
      </c>
      <c r="I26" s="34">
        <v>2.95</v>
      </c>
      <c r="J26" s="34">
        <v>2</v>
      </c>
      <c r="K26" s="1">
        <f>(1.3*H26+1.5*I26+1.5*J26)*D26</f>
        <v>276.291</v>
      </c>
      <c r="L26" s="36">
        <v>3</v>
      </c>
      <c r="M26" s="10">
        <f>(K26+G26)*L26</f>
        <v>1013.148</v>
      </c>
      <c r="N26" s="32">
        <v>50</v>
      </c>
      <c r="O26" s="19">
        <f>0.85*N26/1.5</f>
        <v>28.333333333333332</v>
      </c>
      <c r="P26" s="19">
        <f>O26*0.5</f>
        <v>14.166666666666666</v>
      </c>
      <c r="Q26" s="16">
        <f>M26*10/P26</f>
        <v>715.1632941176471</v>
      </c>
      <c r="R26" s="55">
        <f>SQRT(Q26)</f>
        <v>26.742537166799394</v>
      </c>
      <c r="S26" s="42">
        <v>21000</v>
      </c>
      <c r="T26" s="39">
        <v>0.7</v>
      </c>
      <c r="U26" s="39">
        <v>3</v>
      </c>
      <c r="V26" s="2">
        <f>PI()*SQRT(S26/O26)</f>
        <v>85.52846634952321</v>
      </c>
      <c r="W26" s="2">
        <f>T26*U26*100/V26</f>
        <v>2.4553228762668047</v>
      </c>
      <c r="X26" s="57">
        <f>W26*SQRT(12)</f>
        <v>8.505487941360515</v>
      </c>
      <c r="Y26" s="39">
        <v>30</v>
      </c>
      <c r="Z26" s="2">
        <f>Q26/Y26</f>
        <v>23.838776470588236</v>
      </c>
      <c r="AA26" s="39">
        <v>35</v>
      </c>
      <c r="AB26" s="13">
        <f>Y26*AA26</f>
        <v>1050</v>
      </c>
    </row>
    <row r="27" spans="1:28" ht="13.5">
      <c r="A27" s="60" t="s">
        <v>93</v>
      </c>
      <c r="B27" s="34">
        <v>5</v>
      </c>
      <c r="C27" s="34">
        <v>3</v>
      </c>
      <c r="D27" s="9">
        <f>B27*C27</f>
        <v>15</v>
      </c>
      <c r="E27" s="34">
        <v>4.5</v>
      </c>
      <c r="F27" s="34">
        <v>4.5</v>
      </c>
      <c r="G27" s="29">
        <f>1.3*B27*E27+1.3*C27*F27</f>
        <v>46.8</v>
      </c>
      <c r="H27" s="34">
        <v>2.16</v>
      </c>
      <c r="I27" s="34">
        <v>2.95</v>
      </c>
      <c r="J27" s="34">
        <v>2</v>
      </c>
      <c r="K27" s="1">
        <f>(1.3*H27+1.5*I27+1.5*J27)*D27</f>
        <v>153.495</v>
      </c>
      <c r="L27" s="36">
        <v>3</v>
      </c>
      <c r="M27" s="10">
        <f>(K27+G27)*L27</f>
        <v>600.885</v>
      </c>
      <c r="N27" s="32">
        <v>50</v>
      </c>
      <c r="O27" s="19">
        <f>0.85*N27/1.5</f>
        <v>28.333333333333332</v>
      </c>
      <c r="P27" s="19">
        <f>O27*0.5</f>
        <v>14.166666666666666</v>
      </c>
      <c r="Q27" s="16">
        <f>M27*10/P27</f>
        <v>424.15411764705885</v>
      </c>
      <c r="R27" s="55">
        <f>SQRT(Q27)</f>
        <v>20.595002249260833</v>
      </c>
      <c r="S27" s="42">
        <v>21000</v>
      </c>
      <c r="T27" s="39">
        <v>0.7</v>
      </c>
      <c r="U27" s="39">
        <v>3</v>
      </c>
      <c r="V27" s="2">
        <f>PI()*SQRT(S27/O27)</f>
        <v>85.52846634952321</v>
      </c>
      <c r="W27" s="2">
        <f>T27*U27*100/V27</f>
        <v>2.4553228762668047</v>
      </c>
      <c r="X27" s="57">
        <f>W27*SQRT(12)</f>
        <v>8.505487941360515</v>
      </c>
      <c r="Y27" s="39">
        <v>25</v>
      </c>
      <c r="Z27" s="2">
        <f>Q27/Y27</f>
        <v>16.966164705882353</v>
      </c>
      <c r="AA27" s="39">
        <v>30</v>
      </c>
      <c r="AB27" s="13">
        <f>Y27*AA27</f>
        <v>750</v>
      </c>
    </row>
    <row r="29" spans="2:28" ht="18">
      <c r="B29" s="37" t="s">
        <v>61</v>
      </c>
      <c r="C29" s="37" t="s">
        <v>60</v>
      </c>
      <c r="D29" s="20" t="s">
        <v>62</v>
      </c>
      <c r="E29" s="37" t="s">
        <v>65</v>
      </c>
      <c r="F29" s="37" t="s">
        <v>66</v>
      </c>
      <c r="G29" s="28" t="s">
        <v>63</v>
      </c>
      <c r="H29" s="31" t="s">
        <v>35</v>
      </c>
      <c r="I29" s="31" t="s">
        <v>36</v>
      </c>
      <c r="J29" s="33" t="s">
        <v>37</v>
      </c>
      <c r="K29" s="21" t="s">
        <v>67</v>
      </c>
      <c r="L29" s="35" t="s">
        <v>68</v>
      </c>
      <c r="M29" s="6" t="s">
        <v>56</v>
      </c>
      <c r="N29" s="30" t="s">
        <v>17</v>
      </c>
      <c r="O29" s="15" t="s">
        <v>18</v>
      </c>
      <c r="P29" s="51" t="s">
        <v>88</v>
      </c>
      <c r="Q29" s="20" t="s">
        <v>69</v>
      </c>
      <c r="R29" s="52" t="s">
        <v>73</v>
      </c>
      <c r="S29" s="39" t="s">
        <v>26</v>
      </c>
      <c r="T29" s="40" t="s">
        <v>70</v>
      </c>
      <c r="U29" s="39" t="s">
        <v>27</v>
      </c>
      <c r="V29" s="24" t="s">
        <v>85</v>
      </c>
      <c r="W29" s="25" t="s">
        <v>72</v>
      </c>
      <c r="X29" s="56" t="s">
        <v>73</v>
      </c>
      <c r="Y29" s="39" t="s">
        <v>39</v>
      </c>
      <c r="Z29" s="22" t="s">
        <v>74</v>
      </c>
      <c r="AA29" s="39" t="s">
        <v>38</v>
      </c>
      <c r="AB29" s="22" t="s">
        <v>75</v>
      </c>
    </row>
    <row r="30" spans="2:28" ht="12.75">
      <c r="B30" s="38" t="s">
        <v>29</v>
      </c>
      <c r="C30" s="38" t="s">
        <v>29</v>
      </c>
      <c r="D30" s="8" t="s">
        <v>30</v>
      </c>
      <c r="E30" s="38" t="s">
        <v>31</v>
      </c>
      <c r="F30" s="38" t="s">
        <v>31</v>
      </c>
      <c r="G30" s="28" t="s">
        <v>64</v>
      </c>
      <c r="H30" s="31" t="s">
        <v>32</v>
      </c>
      <c r="I30" s="31" t="s">
        <v>32</v>
      </c>
      <c r="J30" s="33" t="s">
        <v>32</v>
      </c>
      <c r="K30" s="21" t="s">
        <v>64</v>
      </c>
      <c r="L30" s="31"/>
      <c r="M30" s="6" t="s">
        <v>47</v>
      </c>
      <c r="N30" s="31" t="s">
        <v>48</v>
      </c>
      <c r="O30" s="7" t="s">
        <v>48</v>
      </c>
      <c r="P30" s="50" t="s">
        <v>59</v>
      </c>
      <c r="Q30" s="8" t="s">
        <v>24</v>
      </c>
      <c r="R30" s="53" t="s">
        <v>52</v>
      </c>
      <c r="S30" s="39" t="s">
        <v>20</v>
      </c>
      <c r="T30" s="39"/>
      <c r="U30" s="39" t="s">
        <v>22</v>
      </c>
      <c r="V30" s="2" t="s">
        <v>4</v>
      </c>
      <c r="W30" s="2" t="s">
        <v>8</v>
      </c>
      <c r="X30" s="57" t="s">
        <v>52</v>
      </c>
      <c r="Y30" s="39" t="s">
        <v>52</v>
      </c>
      <c r="Z30" s="2" t="s">
        <v>52</v>
      </c>
      <c r="AA30" s="39" t="s">
        <v>52</v>
      </c>
      <c r="AB30" s="2" t="s">
        <v>3</v>
      </c>
    </row>
    <row r="31" spans="2:24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1"/>
      <c r="O31" s="17"/>
      <c r="P31" s="49"/>
      <c r="Q31" s="11"/>
      <c r="R31" s="54"/>
      <c r="S31" s="3"/>
      <c r="T31" s="3"/>
      <c r="U31" s="3"/>
      <c r="V31" s="3"/>
      <c r="W31" s="3"/>
      <c r="X31" s="58"/>
    </row>
    <row r="32" spans="1:28" ht="13.5">
      <c r="A32" s="60" t="s">
        <v>89</v>
      </c>
      <c r="B32" s="34">
        <v>2.5</v>
      </c>
      <c r="C32" s="34">
        <v>3</v>
      </c>
      <c r="D32" s="9">
        <f>B32*C32</f>
        <v>7.5</v>
      </c>
      <c r="E32" s="34">
        <v>4.5</v>
      </c>
      <c r="F32" s="34">
        <v>4.5</v>
      </c>
      <c r="G32" s="29">
        <f>1.3*B32*E32+1.3*C32*F32</f>
        <v>32.175</v>
      </c>
      <c r="H32" s="34">
        <v>2.16</v>
      </c>
      <c r="I32" s="34">
        <v>2.95</v>
      </c>
      <c r="J32" s="34">
        <v>2</v>
      </c>
      <c r="K32" s="1">
        <f>(1.3*H32+1.5*I32+1.5*J32)*D32</f>
        <v>76.7475</v>
      </c>
      <c r="L32" s="36">
        <v>4</v>
      </c>
      <c r="M32" s="10">
        <f>(K32+G32)*L32</f>
        <v>435.69</v>
      </c>
      <c r="N32" s="32">
        <v>50</v>
      </c>
      <c r="O32" s="19">
        <f>0.85*N32/1.5</f>
        <v>28.333333333333332</v>
      </c>
      <c r="P32" s="19">
        <f>O32*0.5</f>
        <v>14.166666666666666</v>
      </c>
      <c r="Q32" s="16">
        <f>M32*10/P32</f>
        <v>307.5458823529412</v>
      </c>
      <c r="R32" s="55">
        <f>SQRT(Q32)</f>
        <v>17.536986125128262</v>
      </c>
      <c r="S32" s="42">
        <v>21000</v>
      </c>
      <c r="T32" s="39">
        <v>0.7</v>
      </c>
      <c r="U32" s="39">
        <v>3</v>
      </c>
      <c r="V32" s="2">
        <f>PI()*SQRT(S32/O32)</f>
        <v>85.52846634952321</v>
      </c>
      <c r="W32" s="2">
        <f>T32*U32*100/V32</f>
        <v>2.4553228762668047</v>
      </c>
      <c r="X32" s="57">
        <f>W32*SQRT(12)</f>
        <v>8.505487941360515</v>
      </c>
      <c r="Y32" s="39">
        <v>25</v>
      </c>
      <c r="Z32" s="2">
        <f>Q32/Y32</f>
        <v>12.301835294117648</v>
      </c>
      <c r="AA32" s="39">
        <v>30</v>
      </c>
      <c r="AB32" s="13">
        <f>Y32*AA32</f>
        <v>750</v>
      </c>
    </row>
    <row r="33" spans="1:28" ht="13.5">
      <c r="A33" s="60" t="s">
        <v>90</v>
      </c>
      <c r="B33" s="34">
        <v>5</v>
      </c>
      <c r="C33" s="34">
        <v>3</v>
      </c>
      <c r="D33" s="9">
        <f>B33*C33</f>
        <v>15</v>
      </c>
      <c r="E33" s="34">
        <v>4.5</v>
      </c>
      <c r="F33" s="34">
        <v>4.5</v>
      </c>
      <c r="G33" s="29">
        <f>1.3*B33*E33+1.3*C33*F33</f>
        <v>46.8</v>
      </c>
      <c r="H33" s="34">
        <v>2.16</v>
      </c>
      <c r="I33" s="34">
        <v>2.95</v>
      </c>
      <c r="J33" s="34">
        <v>2</v>
      </c>
      <c r="K33" s="1">
        <f>(1.3*H33+1.5*I33+1.5*J33)*D33</f>
        <v>153.495</v>
      </c>
      <c r="L33" s="36">
        <v>4</v>
      </c>
      <c r="M33" s="10">
        <f>(K33+G33)*L33</f>
        <v>801.1800000000001</v>
      </c>
      <c r="N33" s="32">
        <v>50</v>
      </c>
      <c r="O33" s="19">
        <f>0.85*N33/1.5</f>
        <v>28.333333333333332</v>
      </c>
      <c r="P33" s="19">
        <f>O33*0.5</f>
        <v>14.166666666666666</v>
      </c>
      <c r="Q33" s="16">
        <f>M33*10/P33</f>
        <v>565.5388235294118</v>
      </c>
      <c r="R33" s="55">
        <f>SQRT(Q33)</f>
        <v>23.78106018514338</v>
      </c>
      <c r="S33" s="42">
        <v>21000</v>
      </c>
      <c r="T33" s="39">
        <v>0.7</v>
      </c>
      <c r="U33" s="39">
        <v>3</v>
      </c>
      <c r="V33" s="2">
        <f>PI()*SQRT(S33/O33)</f>
        <v>85.52846634952321</v>
      </c>
      <c r="W33" s="2">
        <f>T33*U33*100/V33</f>
        <v>2.4553228762668047</v>
      </c>
      <c r="X33" s="57">
        <f>W33*SQRT(12)</f>
        <v>8.505487941360515</v>
      </c>
      <c r="Y33" s="39">
        <v>25</v>
      </c>
      <c r="Z33" s="2">
        <f>Q33/Y33</f>
        <v>22.621552941176475</v>
      </c>
      <c r="AA33" s="39">
        <v>30</v>
      </c>
      <c r="AB33" s="13">
        <f>Y33*AA33</f>
        <v>750</v>
      </c>
    </row>
    <row r="34" spans="1:30" ht="13.5">
      <c r="A34" s="60" t="s">
        <v>91</v>
      </c>
      <c r="B34" s="34">
        <v>5</v>
      </c>
      <c r="C34" s="34">
        <v>4.5</v>
      </c>
      <c r="D34" s="9">
        <f>B34*C34</f>
        <v>22.5</v>
      </c>
      <c r="E34" s="34">
        <v>4.5</v>
      </c>
      <c r="F34" s="34">
        <v>4.5</v>
      </c>
      <c r="G34" s="29">
        <f>1.3*B34*E34+1.3*C34*F34</f>
        <v>55.575</v>
      </c>
      <c r="H34" s="34">
        <v>2.16</v>
      </c>
      <c r="I34" s="34">
        <v>2.95</v>
      </c>
      <c r="J34" s="34">
        <v>2</v>
      </c>
      <c r="K34" s="1">
        <f>(1.3*H34+1.5*I34+1.5*J34)*D34</f>
        <v>230.2425</v>
      </c>
      <c r="L34" s="36">
        <v>4</v>
      </c>
      <c r="M34" s="10">
        <f>(K34+G34)*L34</f>
        <v>1143.27</v>
      </c>
      <c r="N34" s="32">
        <v>50</v>
      </c>
      <c r="O34" s="19">
        <f>0.85*N34/1.5</f>
        <v>28.333333333333332</v>
      </c>
      <c r="P34" s="19">
        <f>O34*0.5</f>
        <v>14.166666666666666</v>
      </c>
      <c r="Q34" s="16">
        <f>M34*10/P34</f>
        <v>807.0141176470589</v>
      </c>
      <c r="R34" s="55">
        <f>SQRT(Q34)</f>
        <v>28.407993903953496</v>
      </c>
      <c r="S34" s="42">
        <v>21000</v>
      </c>
      <c r="T34" s="39">
        <v>0.7</v>
      </c>
      <c r="U34" s="39">
        <v>3</v>
      </c>
      <c r="V34" s="2">
        <f>PI()*SQRT(S34/O34)</f>
        <v>85.52846634952321</v>
      </c>
      <c r="W34" s="2">
        <f>T34*U34*100/V34</f>
        <v>2.4553228762668047</v>
      </c>
      <c r="X34" s="57">
        <f>W34*SQRT(12)</f>
        <v>8.505487941360515</v>
      </c>
      <c r="Y34" s="39">
        <v>30</v>
      </c>
      <c r="Z34" s="2">
        <f>Q34/Y34</f>
        <v>26.900470588235297</v>
      </c>
      <c r="AA34" s="39">
        <v>35</v>
      </c>
      <c r="AB34" s="13">
        <f>Y34*AA34</f>
        <v>1050</v>
      </c>
      <c r="AD34" s="59"/>
    </row>
    <row r="35" spans="1:28" ht="13.5">
      <c r="A35" s="60" t="s">
        <v>92</v>
      </c>
      <c r="B35" s="34">
        <v>4.5</v>
      </c>
      <c r="C35" s="34">
        <v>6</v>
      </c>
      <c r="D35" s="9">
        <f>B35*C35</f>
        <v>27</v>
      </c>
      <c r="E35" s="34">
        <v>4.5</v>
      </c>
      <c r="F35" s="34">
        <v>4.5</v>
      </c>
      <c r="G35" s="29">
        <f>1.3*B35*E35+1.3*C35*F35</f>
        <v>61.425000000000004</v>
      </c>
      <c r="H35" s="34">
        <v>2.16</v>
      </c>
      <c r="I35" s="34">
        <v>2.95</v>
      </c>
      <c r="J35" s="34">
        <v>2</v>
      </c>
      <c r="K35" s="1">
        <f>(1.3*H35+1.5*I35+1.5*J35)*D35</f>
        <v>276.291</v>
      </c>
      <c r="L35" s="36">
        <v>4</v>
      </c>
      <c r="M35" s="10">
        <f>(K35+G35)*L35</f>
        <v>1350.864</v>
      </c>
      <c r="N35" s="32">
        <v>50</v>
      </c>
      <c r="O35" s="19">
        <f>0.85*N35/1.5</f>
        <v>28.333333333333332</v>
      </c>
      <c r="P35" s="19">
        <f>O35*0.5</f>
        <v>14.166666666666666</v>
      </c>
      <c r="Q35" s="16">
        <f>M35*10/P35</f>
        <v>953.5510588235294</v>
      </c>
      <c r="R35" s="55">
        <f>SQRT(Q35)</f>
        <v>30.879622064130405</v>
      </c>
      <c r="S35" s="42">
        <v>21000</v>
      </c>
      <c r="T35" s="39">
        <v>0.7</v>
      </c>
      <c r="U35" s="39">
        <v>3</v>
      </c>
      <c r="V35" s="2">
        <f>PI()*SQRT(S35/O35)</f>
        <v>85.52846634952321</v>
      </c>
      <c r="W35" s="2">
        <f>T35*U35*100/V35</f>
        <v>2.4553228762668047</v>
      </c>
      <c r="X35" s="57">
        <f>W35*SQRT(12)</f>
        <v>8.505487941360515</v>
      </c>
      <c r="Y35" s="39">
        <v>35</v>
      </c>
      <c r="Z35" s="2">
        <f>Q35/Y35</f>
        <v>27.244315966386555</v>
      </c>
      <c r="AA35" s="39">
        <v>40</v>
      </c>
      <c r="AB35" s="13">
        <f>Y35*AA35</f>
        <v>1400</v>
      </c>
    </row>
    <row r="36" spans="1:28" ht="13.5">
      <c r="A36" s="60" t="s">
        <v>93</v>
      </c>
      <c r="B36" s="34">
        <v>5</v>
      </c>
      <c r="C36" s="34">
        <v>3</v>
      </c>
      <c r="D36" s="9">
        <f>B36*C36</f>
        <v>15</v>
      </c>
      <c r="E36" s="34">
        <v>4.5</v>
      </c>
      <c r="F36" s="34">
        <v>4.5</v>
      </c>
      <c r="G36" s="29">
        <f>1.3*B36*E36+1.3*C36*F36</f>
        <v>46.8</v>
      </c>
      <c r="H36" s="34">
        <v>2.16</v>
      </c>
      <c r="I36" s="34">
        <v>2.95</v>
      </c>
      <c r="J36" s="34">
        <v>2</v>
      </c>
      <c r="K36" s="1">
        <f>(1.3*H36+1.5*I36+1.5*J36)*D36</f>
        <v>153.495</v>
      </c>
      <c r="L36" s="36">
        <v>4</v>
      </c>
      <c r="M36" s="10">
        <f>(K36+G36)*L36</f>
        <v>801.1800000000001</v>
      </c>
      <c r="N36" s="32">
        <v>50</v>
      </c>
      <c r="O36" s="19">
        <f>0.85*N36/1.5</f>
        <v>28.333333333333332</v>
      </c>
      <c r="P36" s="19">
        <f>O36*0.5</f>
        <v>14.166666666666666</v>
      </c>
      <c r="Q36" s="16">
        <f>M36*10/P36</f>
        <v>565.5388235294118</v>
      </c>
      <c r="R36" s="55">
        <f>SQRT(Q36)</f>
        <v>23.78106018514338</v>
      </c>
      <c r="S36" s="42">
        <v>21000</v>
      </c>
      <c r="T36" s="39">
        <v>0.7</v>
      </c>
      <c r="U36" s="39">
        <v>3</v>
      </c>
      <c r="V36" s="2">
        <f>PI()*SQRT(S36/O36)</f>
        <v>85.52846634952321</v>
      </c>
      <c r="W36" s="2">
        <f>T36*U36*100/V36</f>
        <v>2.4553228762668047</v>
      </c>
      <c r="X36" s="57">
        <f>W36*SQRT(12)</f>
        <v>8.505487941360515</v>
      </c>
      <c r="Y36" s="39">
        <v>30</v>
      </c>
      <c r="Z36" s="2">
        <f>Q36/Y36</f>
        <v>18.85129411764706</v>
      </c>
      <c r="AA36" s="39">
        <v>35</v>
      </c>
      <c r="AB36" s="13">
        <f>Y36*AA36</f>
        <v>1050</v>
      </c>
    </row>
  </sheetData>
  <sheetProtection/>
  <mergeCells count="1">
    <mergeCell ref="C1:E1"/>
  </mergeCells>
  <printOptions/>
  <pageMargins left="0.75" right="0.75" top="1" bottom="1" header="0.5" footer="0.5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Michela</cp:lastModifiedBy>
  <cp:lastPrinted>2011-03-29T18:14:40Z</cp:lastPrinted>
  <dcterms:created xsi:type="dcterms:W3CDTF">2010-04-15T07:05:20Z</dcterms:created>
  <dcterms:modified xsi:type="dcterms:W3CDTF">2021-11-27T22:30:19Z</dcterms:modified>
  <cp:category/>
  <cp:version/>
  <cp:contentType/>
  <cp:contentStatus/>
</cp:coreProperties>
</file>