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220" activeTab="0"/>
  </bookViews>
  <sheets>
    <sheet name="cls armato" sheetId="1" r:id="rId1"/>
  </sheets>
  <definedNames>
    <definedName name="_xlnm.Print_Area" localSheetId="0">'cls armato'!$B$1:$V$2</definedName>
  </definedNames>
  <calcPr fullCalcOnLoad="1"/>
</workbook>
</file>

<file path=xl/sharedStrings.xml><?xml version="1.0" encoding="utf-8"?>
<sst xmlns="http://schemas.openxmlformats.org/spreadsheetml/2006/main" count="27" uniqueCount="26">
  <si>
    <t>interasse (m)</t>
  </si>
  <si>
    <t>luce (m)</t>
  </si>
  <si>
    <t>b (cm)</t>
  </si>
  <si>
    <t>r</t>
  </si>
  <si>
    <t>H/l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</si>
  <si>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</si>
  <si>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</si>
  <si>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</si>
  <si>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</si>
  <si>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(KN*m)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</si>
  <si>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</si>
  <si>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</si>
  <si>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</si>
  <si>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</si>
  <si>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</si>
  <si>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</si>
  <si>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</si>
  <si>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</si>
  <si>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t>H</t>
  </si>
  <si>
    <t>peso unitario (KN/m)</t>
  </si>
  <si>
    <t xml:space="preserve">TRAVE PRINCIPALE CENTRALE </t>
  </si>
  <si>
    <t>TRAVE PRINCIPALE PERIMETRALE</t>
  </si>
  <si>
    <t>F (KN)</t>
  </si>
  <si>
    <t xml:space="preserve">TRAVE SECONDARIA </t>
  </si>
  <si>
    <t>,</t>
  </si>
  <si>
    <t>/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</si>
</sst>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</numFmts>
  <fonts count="3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0" fillId="28" borderId="0" applyNumberFormat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0" borderId="11" xfId="0" applyFill="1" applyBorder="1" applyAlignment="1">
      <alignment horizontal="center"/>
    </xf>
    <xf numFmtId="0" fontId="0" fillId="30" borderId="11" xfId="0" applyFont="1" applyFill="1" applyBorder="1" applyAlignment="1">
      <alignment horizontal="center"/>
    </xf>
    <xf numFmtId="2" fontId="0" fillId="30" borderId="11" xfId="0" applyNumberFormat="1" applyFont="1" applyFill="1" applyBorder="1" applyAlignment="1">
      <alignment horizontal="center"/>
    </xf>
    <xf numFmtId="2" fontId="4" fillId="30" borderId="11" xfId="0" applyNumberFormat="1" applyFont="1" applyFill="1" applyBorder="1" applyAlignment="1">
      <alignment horizontal="center"/>
    </xf>
    <xf numFmtId="2" fontId="0" fillId="30" borderId="12" xfId="0" applyNumberFormat="1" applyFill="1" applyBorder="1" applyAlignment="1">
      <alignment horizontal="center"/>
    </xf>
    <xf numFmtId="2" fontId="0" fillId="30" borderId="11" xfId="0" applyNumberFormat="1" applyFill="1" applyBorder="1" applyAlignment="1">
      <alignment horizontal="center"/>
    </xf>
    <xf numFmtId="2" fontId="0" fillId="30" borderId="13" xfId="0" applyNumberFormat="1" applyFont="1" applyFill="1" applyBorder="1" applyAlignment="1">
      <alignment horizontal="center"/>
    </xf>
    <xf numFmtId="2" fontId="0" fillId="30" borderId="14" xfId="0" applyNumberFormat="1" applyFont="1" applyFill="1" applyBorder="1" applyAlignment="1">
      <alignment horizontal="center"/>
    </xf>
    <xf numFmtId="2" fontId="0" fillId="30" borderId="11" xfId="0" applyNumberFormat="1" applyFont="1" applyFill="1" applyBorder="1" applyAlignment="1">
      <alignment horizontal="center" vertical="center"/>
    </xf>
    <xf numFmtId="178" fontId="0" fillId="30" borderId="11" xfId="0" applyNumberFormat="1" applyFill="1" applyBorder="1" applyAlignment="1">
      <alignment horizontal="center" vertical="center"/>
    </xf>
    <xf numFmtId="2" fontId="0" fillId="30" borderId="12" xfId="0" applyNumberFormat="1" applyFont="1" applyFill="1" applyBorder="1" applyAlignment="1">
      <alignment horizontal="center" vertical="center"/>
    </xf>
    <xf numFmtId="2" fontId="0" fillId="30" borderId="11" xfId="0" applyNumberFormat="1" applyFill="1" applyBorder="1" applyAlignment="1">
      <alignment horizontal="center" vertical="center"/>
    </xf>
    <xf numFmtId="2" fontId="0" fillId="31" borderId="11" xfId="0" applyNumberFormat="1" applyFill="1" applyBorder="1" applyAlignment="1">
      <alignment horizontal="center"/>
    </xf>
    <xf numFmtId="2" fontId="0" fillId="31" borderId="11" xfId="0" applyNumberFormat="1" applyFill="1" applyBorder="1" applyAlignment="1">
      <alignment horizontal="center" vertical="center"/>
    </xf>
    <xf numFmtId="2" fontId="0" fillId="31" borderId="14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zoomScale="80" zoomScaleNormal="80" zoomScalePageLayoutView="0" workbookViewId="0" topLeftCell="B1">
      <selection activeCell="M17" sqref="M17"/>
    </sheetView>
  </sheetViews>
  <sheetFormatPr defaultColWidth="8.8515625" defaultRowHeight="12.75"/>
  <cols>
    <col min="1" max="1" width="40.28125" style="1" customWidth="1"/>
    <col min="2" max="2" width="11.7109375" style="1" customWidth="1"/>
    <col min="3" max="4" width="9.421875" style="1" customWidth="1"/>
    <col min="5" max="5" width="13.140625" style="1" customWidth="1"/>
    <col min="6" max="6" width="13.421875" style="1" customWidth="1"/>
    <col min="7" max="7" width="8.8515625" style="1" customWidth="1"/>
    <col min="8" max="8" width="12.57421875" style="1" customWidth="1"/>
    <col min="9" max="9" width="12.00390625" style="1" customWidth="1"/>
    <col min="10" max="12" width="10.00390625" style="1" customWidth="1"/>
    <col min="13" max="14" width="7.28125" style="1" customWidth="1"/>
    <col min="15" max="18" width="8.8515625" style="1" customWidth="1"/>
    <col min="19" max="19" width="12.421875" style="1" customWidth="1"/>
    <col min="20" max="20" width="8.8515625" style="1" customWidth="1"/>
    <col min="21" max="21" width="13.8515625" style="1" customWidth="1"/>
    <col min="22" max="22" width="21.00390625" style="1" customWidth="1"/>
    <col min="23" max="16384" width="8.8515625" style="1" customWidth="1"/>
  </cols>
  <sheetData>
    <row r="1" spans="2:22" ht="15.75">
      <c r="B1" s="7" t="s">
        <v>0</v>
      </c>
      <c r="C1" s="8" t="s">
        <v>5</v>
      </c>
      <c r="D1" s="8" t="s">
        <v>6</v>
      </c>
      <c r="E1" s="9" t="s">
        <v>8</v>
      </c>
      <c r="F1" s="8" t="s">
        <v>22</v>
      </c>
      <c r="G1" s="7" t="s">
        <v>1</v>
      </c>
      <c r="H1" s="8" t="s">
        <v>9</v>
      </c>
      <c r="I1" s="8" t="s">
        <v>13</v>
      </c>
      <c r="J1" s="9" t="s">
        <v>10</v>
      </c>
      <c r="K1" s="8" t="s">
        <v>11</v>
      </c>
      <c r="L1" s="9" t="s">
        <v>12</v>
      </c>
      <c r="M1" s="10" t="s">
        <v>14</v>
      </c>
      <c r="N1" s="11" t="s">
        <v>3</v>
      </c>
      <c r="O1" s="12" t="s">
        <v>2</v>
      </c>
      <c r="P1" s="13" t="s">
        <v>15</v>
      </c>
      <c r="Q1" s="9" t="s">
        <v>16</v>
      </c>
      <c r="R1" s="14" t="s">
        <v>17</v>
      </c>
      <c r="S1" s="15" t="s">
        <v>18</v>
      </c>
      <c r="T1" s="16" t="s">
        <v>4</v>
      </c>
      <c r="U1" s="17" t="s">
        <v>7</v>
      </c>
      <c r="V1" s="18" t="s">
        <v>19</v>
      </c>
    </row>
    <row r="2" spans="2:12" ht="12.75">
      <c r="B2" s="4"/>
      <c r="C2" s="4"/>
      <c r="D2" s="4"/>
      <c r="E2" s="5"/>
      <c r="F2" s="4"/>
      <c r="G2" s="4"/>
      <c r="H2" s="4"/>
      <c r="I2" s="4"/>
      <c r="J2" s="5"/>
      <c r="K2" s="6"/>
      <c r="L2" s="5"/>
    </row>
    <row r="3" spans="1:22" ht="12.75">
      <c r="A3" s="18" t="s">
        <v>21</v>
      </c>
      <c r="B3" s="21">
        <v>2.5</v>
      </c>
      <c r="C3" s="19">
        <v>3.5</v>
      </c>
      <c r="D3" s="19">
        <v>3</v>
      </c>
      <c r="E3" s="19">
        <v>2</v>
      </c>
      <c r="F3" s="19">
        <f>(1.3*C3+1.5*D3+1.5*E3)*(B3*G3)</f>
        <v>90.375</v>
      </c>
      <c r="G3" s="19">
        <v>3</v>
      </c>
      <c r="H3" s="19">
        <v>327.9</v>
      </c>
      <c r="I3" s="19">
        <v>450</v>
      </c>
      <c r="J3" s="19">
        <f>I3/1.15</f>
        <v>391.304347826087</v>
      </c>
      <c r="K3" s="19">
        <v>40</v>
      </c>
      <c r="L3" s="19">
        <f>0.85*K3/1.5</f>
        <v>22.666666666666668</v>
      </c>
      <c r="M3" s="19">
        <f>L3/(L3+J3/15)</f>
        <v>0.464922711058264</v>
      </c>
      <c r="N3" s="19">
        <f>(2/(M3*(1-M3/3)))^0.5</f>
        <v>2.256262587320774</v>
      </c>
      <c r="O3" s="19">
        <v>40</v>
      </c>
      <c r="P3" s="19">
        <f>N3*(H3*1000/(L3*O3))^0.5</f>
        <v>42.907827481079984</v>
      </c>
      <c r="Q3" s="19">
        <v>5</v>
      </c>
      <c r="R3" s="19">
        <f>P3+Q3</f>
        <v>47.907827481079984</v>
      </c>
      <c r="S3" s="20">
        <v>70</v>
      </c>
      <c r="T3" s="20">
        <f>S3/(G3*100)</f>
        <v>0.23333333333333334</v>
      </c>
      <c r="U3" s="20">
        <f>O3*S3*0.0001</f>
        <v>0.28</v>
      </c>
      <c r="V3" s="20">
        <f>U3*2500/100</f>
        <v>7.000000000000001</v>
      </c>
    </row>
    <row r="4" spans="1:22" ht="12.75">
      <c r="A4" s="18"/>
      <c r="B4" s="21"/>
      <c r="C4" s="20"/>
      <c r="D4" s="20"/>
      <c r="E4" s="20"/>
      <c r="F4" s="20">
        <f>SUM(F3+1.3*V3)</f>
        <v>99.475</v>
      </c>
      <c r="G4" s="20">
        <f>G3</f>
        <v>3</v>
      </c>
      <c r="H4" s="19">
        <v>654.34</v>
      </c>
      <c r="I4" s="20">
        <f>I3</f>
        <v>450</v>
      </c>
      <c r="J4" s="19">
        <f>I4/1.15</f>
        <v>391.304347826087</v>
      </c>
      <c r="K4" s="19">
        <v>40</v>
      </c>
      <c r="L4" s="19">
        <f>0.85*K4/1.5</f>
        <v>22.666666666666668</v>
      </c>
      <c r="M4" s="19">
        <f>L4/(L4+J4/15)</f>
        <v>0.464922711058264</v>
      </c>
      <c r="N4" s="19">
        <f>(2/(M4*(1-M4/3)))^0.5</f>
        <v>2.256262587320774</v>
      </c>
      <c r="O4" s="20">
        <f>O3</f>
        <v>40</v>
      </c>
      <c r="P4" s="19">
        <f>N4*(H4*1000/(L4*O4))^0.5</f>
        <v>60.61324740048222</v>
      </c>
      <c r="Q4" s="19">
        <f>Q3</f>
        <v>5</v>
      </c>
      <c r="R4" s="19">
        <f>P4+Q4</f>
        <v>65.61324740048222</v>
      </c>
      <c r="S4" s="20" t="str">
        <f>IF(R4&lt;S3,"verificata","non verificato")</f>
        <v>verificata</v>
      </c>
      <c r="T4" s="20"/>
      <c r="U4" s="20"/>
      <c r="V4" s="20"/>
    </row>
    <row r="5" spans="1:22" ht="12.75">
      <c r="A5" s="18" t="s">
        <v>20</v>
      </c>
      <c r="B5" s="21">
        <v>5</v>
      </c>
      <c r="C5" s="19">
        <v>3.5</v>
      </c>
      <c r="D5" s="19">
        <v>3</v>
      </c>
      <c r="E5" s="19">
        <v>2</v>
      </c>
      <c r="F5" s="19">
        <f>(1.3*C5+1.5*D5+1.5*E5)*(B5*G5)</f>
        <v>180.75</v>
      </c>
      <c r="G5" s="19">
        <v>3</v>
      </c>
      <c r="H5" s="19">
        <v>745.38</v>
      </c>
      <c r="I5" s="19">
        <v>450</v>
      </c>
      <c r="J5" s="19">
        <f>I5/1.15</f>
        <v>391.304347826087</v>
      </c>
      <c r="K5" s="19">
        <v>40</v>
      </c>
      <c r="L5" s="19">
        <f>0.85*K5/1.5</f>
        <v>22.666666666666668</v>
      </c>
      <c r="M5" s="19">
        <f>L5/(L5+J5/15)</f>
        <v>0.464922711058264</v>
      </c>
      <c r="N5" s="19">
        <f>(2/(M5*(1-M5/3)))^0.5</f>
        <v>2.256262587320774</v>
      </c>
      <c r="O5" s="19">
        <v>40</v>
      </c>
      <c r="P5" s="19">
        <f>N5*(H5*1000/(L5*O5))^0.5</f>
        <v>64.69261183400518</v>
      </c>
      <c r="Q5" s="19">
        <v>5</v>
      </c>
      <c r="R5" s="19">
        <f>P5+Q5</f>
        <v>69.69261183400518</v>
      </c>
      <c r="S5" s="20">
        <v>100</v>
      </c>
      <c r="T5" s="20">
        <f>R5/(G5*100)</f>
        <v>0.23230870611335058</v>
      </c>
      <c r="U5" s="20">
        <f>O5*S5*0.0001</f>
        <v>0.4</v>
      </c>
      <c r="V5" s="20">
        <f>U5*2500/100</f>
        <v>10</v>
      </c>
    </row>
    <row r="6" spans="1:22" ht="14.25" customHeight="1">
      <c r="A6" s="18"/>
      <c r="B6" s="21"/>
      <c r="C6" s="20"/>
      <c r="D6" s="20"/>
      <c r="E6" s="20"/>
      <c r="F6" s="20">
        <f>F5+1.3*V5</f>
        <v>193.75</v>
      </c>
      <c r="G6" s="20">
        <f>G5</f>
        <v>3</v>
      </c>
      <c r="H6" s="19">
        <v>1549.97</v>
      </c>
      <c r="I6" s="20">
        <f>I5</f>
        <v>450</v>
      </c>
      <c r="J6" s="19">
        <f>I6/1.15</f>
        <v>391.304347826087</v>
      </c>
      <c r="K6" s="19">
        <v>40</v>
      </c>
      <c r="L6" s="19">
        <f>0.85*K6/1.5</f>
        <v>22.666666666666668</v>
      </c>
      <c r="M6" s="19">
        <f>L6/(L6+J6/15)</f>
        <v>0.464922711058264</v>
      </c>
      <c r="N6" s="19">
        <f>(2/(M6*(1-M6/3)))^0.5</f>
        <v>2.256262587320774</v>
      </c>
      <c r="O6" s="20">
        <f>O5</f>
        <v>40</v>
      </c>
      <c r="P6" s="19">
        <f>N6*(H6*1000/(L6*O6))^0.5</f>
        <v>93.28836115186328</v>
      </c>
      <c r="Q6" s="19">
        <f>Q5</f>
        <v>5</v>
      </c>
      <c r="R6" s="19">
        <f>P6+Q6</f>
        <v>98.28836115186328</v>
      </c>
      <c r="S6" s="20" t="str">
        <f>IF(R6&lt;S5,"verificata","non verificato")</f>
        <v>verificata</v>
      </c>
      <c r="T6" s="20"/>
      <c r="U6" s="20"/>
      <c r="V6" s="20"/>
    </row>
    <row r="7" spans="1:22" ht="12.75">
      <c r="A7" s="18" t="s">
        <v>23</v>
      </c>
      <c r="B7" s="21">
        <v>1</v>
      </c>
      <c r="C7" s="19">
        <v>3.5</v>
      </c>
      <c r="D7" s="19">
        <v>3</v>
      </c>
      <c r="E7" s="19">
        <v>2</v>
      </c>
      <c r="F7" s="19" t="s">
        <v>25</v>
      </c>
      <c r="G7" s="19">
        <v>5</v>
      </c>
      <c r="H7" s="20">
        <f>SUM((12.05*(5)^2)/8)</f>
        <v>37.65625</v>
      </c>
      <c r="I7" s="19">
        <v>450</v>
      </c>
      <c r="J7" s="19">
        <f>I7/1.15</f>
        <v>391.304347826087</v>
      </c>
      <c r="K7" s="19">
        <v>40</v>
      </c>
      <c r="L7" s="19">
        <f>0.85*K7/1.5</f>
        <v>22.666666666666668</v>
      </c>
      <c r="M7" s="19">
        <f>L7/(L7+J7/15)</f>
        <v>0.464922711058264</v>
      </c>
      <c r="N7" s="19">
        <f>(2/(M7*(1-M7/3)))^0.5</f>
        <v>2.256262587320774</v>
      </c>
      <c r="O7" s="19">
        <v>30</v>
      </c>
      <c r="P7" s="19">
        <f>N7*(H7*1000/(L7*O7))^0.5</f>
        <v>16.7901169063308</v>
      </c>
      <c r="Q7" s="19">
        <v>5</v>
      </c>
      <c r="R7" s="19">
        <f>P7+Q7</f>
        <v>21.7901169063308</v>
      </c>
      <c r="S7" s="20">
        <v>40</v>
      </c>
      <c r="T7" s="20">
        <f>S7/(G7*100)</f>
        <v>0.08</v>
      </c>
      <c r="U7" s="20">
        <f>O7*S7*0.0001</f>
        <v>0.12000000000000001</v>
      </c>
      <c r="V7" s="20">
        <f>U7*2500/100</f>
        <v>3</v>
      </c>
    </row>
    <row r="8" spans="1:22" ht="12.75">
      <c r="A8" s="18"/>
      <c r="B8" s="19"/>
      <c r="C8" s="19"/>
      <c r="D8" s="19"/>
      <c r="E8" s="19"/>
      <c r="F8" s="20" t="s">
        <v>25</v>
      </c>
      <c r="G8" s="20">
        <f>G7</f>
        <v>5</v>
      </c>
      <c r="H8" s="19">
        <f>SUM(H7+1.3*V7)</f>
        <v>41.55625</v>
      </c>
      <c r="I8" s="20">
        <f>I7</f>
        <v>450</v>
      </c>
      <c r="J8" s="19">
        <f>I8/1.15</f>
        <v>391.304347826087</v>
      </c>
      <c r="K8" s="19">
        <v>40</v>
      </c>
      <c r="L8" s="19">
        <f>0.85*K8/1.5</f>
        <v>22.666666666666668</v>
      </c>
      <c r="M8" s="19">
        <f>L8/(L8+J8/15)</f>
        <v>0.464922711058264</v>
      </c>
      <c r="N8" s="19">
        <f>(2/(M8*(1-M8/3)))^0.5</f>
        <v>2.256262587320774</v>
      </c>
      <c r="O8" s="20">
        <f>O7</f>
        <v>30</v>
      </c>
      <c r="P8" s="19">
        <f>N8*(H8*1000/(L8*O8))^0.5</f>
        <v>17.638163372303758</v>
      </c>
      <c r="Q8" s="19">
        <f>Q7</f>
        <v>5</v>
      </c>
      <c r="R8" s="19">
        <f>P8+Q8</f>
        <v>22.638163372303758</v>
      </c>
      <c r="S8" s="20" t="str">
        <f>IF(R8&lt;S7,"verificata","non verificato")</f>
        <v>verificata</v>
      </c>
      <c r="T8" s="20"/>
      <c r="U8" s="20"/>
      <c r="V8" s="20"/>
    </row>
    <row r="9" spans="2:2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3"/>
    </row>
    <row r="12" spans="2:22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3"/>
      <c r="V12" s="3"/>
    </row>
    <row r="14" ht="12.75">
      <c r="D14" s="1" t="s">
        <v>24</v>
      </c>
    </row>
  </sheetData>
  <sheetProtection/>
  <printOptions/>
  <pageMargins left="0.25" right="0.25" top="0.75" bottom="0.75" header="0.3" footer="0.3"/>
  <pageSetup fitToHeight="1" fitToWidth="1" horizontalDpi="1200" verticalDpi="1200" orientation="portrait" paperSize="9" scale="44" r:id="rId1"/>
  <colBreaks count="1" manualBreakCount="1">
    <brk id="8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2021-01-08T23:31:16Z</cp:lastPrinted>
  <dcterms:created xsi:type="dcterms:W3CDTF">2010-04-15T07:05:20Z</dcterms:created>
  <dcterms:modified xsi:type="dcterms:W3CDTF">2021-01-09T00:31:33Z</dcterms:modified>
  <cp:category/>
  <cp:version/>
  <cp:contentType/>
  <cp:contentStatus/>
</cp:coreProperties>
</file>