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976" windowHeight="4584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<sst xmlns="http://schemas.openxmlformats.org/spreadsheetml/2006/main" count="313" uniqueCount="189">
  <si>
    <t>Kv2</t>
  </si>
  <si>
    <t>Kv3</t>
  </si>
  <si>
    <t>Kv4</t>
  </si>
  <si>
    <t>dv3</t>
  </si>
  <si>
    <t>dv4</t>
  </si>
  <si>
    <t>H (m)</t>
  </si>
  <si>
    <t>Kv1(KN/m)</t>
  </si>
  <si>
    <t>dv2 (m)</t>
  </si>
  <si>
    <t>Ko1(KN/m)</t>
  </si>
  <si>
    <t>Ko2</t>
  </si>
  <si>
    <t>Ko3</t>
  </si>
  <si>
    <t>do3</t>
  </si>
  <si>
    <t xml:space="preserve"> </t>
  </si>
  <si>
    <t>y</t>
  </si>
  <si>
    <t>c</t>
  </si>
  <si>
    <t>q_p</t>
  </si>
  <si>
    <t>q_a</t>
  </si>
  <si>
    <t>Area tot (mq)</t>
  </si>
  <si>
    <t>q_s (KN/mq)</t>
  </si>
  <si>
    <t>X_G</t>
  </si>
  <si>
    <t>Y_G</t>
  </si>
  <si>
    <t>Y_C</t>
  </si>
  <si>
    <t>X_C (m)</t>
  </si>
  <si>
    <t>dd_v1</t>
  </si>
  <si>
    <t>dd_v2</t>
  </si>
  <si>
    <t>dd_v3</t>
  </si>
  <si>
    <t>dd_v4</t>
  </si>
  <si>
    <t>dd_o1</t>
  </si>
  <si>
    <t>dd_o2</t>
  </si>
  <si>
    <t>dd_o3</t>
  </si>
  <si>
    <t>modulo di Young</t>
  </si>
  <si>
    <t>rigidezza traslante contr.vert.1</t>
  </si>
  <si>
    <t>rigidezza traslante contr.vert.2</t>
  </si>
  <si>
    <t>rigidezza traslante contr.vert.3</t>
  </si>
  <si>
    <t>rigidezza traslante contr.vert.4</t>
  </si>
  <si>
    <t>rigidezza traslante contr.orizz.1</t>
  </si>
  <si>
    <t>rigidezza traslante contr.orizz.2</t>
  </si>
  <si>
    <t>rigidezza traslante contr.orizz.3</t>
  </si>
  <si>
    <t>distanza orizzontale controvento dal punto O</t>
  </si>
  <si>
    <t>distanza verticale controvento punto O</t>
  </si>
  <si>
    <t>do2</t>
  </si>
  <si>
    <t>Area totale impalcato</t>
  </si>
  <si>
    <t>coordinata X centro rigidezze</t>
  </si>
  <si>
    <t>coordinata Y centro rigidezze</t>
  </si>
  <si>
    <t>rigidezza totale orizzontale</t>
  </si>
  <si>
    <t>rigidezza totale verticale</t>
  </si>
  <si>
    <t>distanze controvento dal centro rigidezze</t>
  </si>
  <si>
    <t>rigidezza torsionale totale</t>
  </si>
  <si>
    <t>ϕ</t>
  </si>
  <si>
    <t>Fv2</t>
  </si>
  <si>
    <t>Fv3</t>
  </si>
  <si>
    <t>Fv4</t>
  </si>
  <si>
    <t>Fo1</t>
  </si>
  <si>
    <t>Fo2</t>
  </si>
  <si>
    <t>Fo3</t>
  </si>
  <si>
    <t>carico permanente di natura strutturale</t>
  </si>
  <si>
    <t>sovraccarico permanente</t>
  </si>
  <si>
    <t>sovraccarico accidentale</t>
  </si>
  <si>
    <t>carico totale permamente</t>
  </si>
  <si>
    <t>carico totale accidentale</t>
  </si>
  <si>
    <t>coefficiente di contemporaneità</t>
  </si>
  <si>
    <t>Pesi sismici</t>
  </si>
  <si>
    <t>coefficiente di intensità sismica</t>
  </si>
  <si>
    <t>rotazione impalcato</t>
  </si>
  <si>
    <t>Forza sul controvento verticale 1</t>
  </si>
  <si>
    <t>Forza sul controvento verticale 2</t>
  </si>
  <si>
    <t>Forza sul controvento verticale 3</t>
  </si>
  <si>
    <t>Forza sul controvento verticale 4</t>
  </si>
  <si>
    <t>Forza sul controvento orizzontale 1</t>
  </si>
  <si>
    <t>Forza sul controvento orizzontale 2</t>
  </si>
  <si>
    <t>Forza sul controvento orizzontale 3</t>
  </si>
  <si>
    <t>G (KN)</t>
  </si>
  <si>
    <t>traslazione orizzontale</t>
  </si>
  <si>
    <t>traslazione verticale</t>
  </si>
  <si>
    <t>K_ϕ (KN*m)</t>
  </si>
  <si>
    <t xml:space="preserve"> E (N/mmq)</t>
  </si>
  <si>
    <t>I_1</t>
  </si>
  <si>
    <t>I_2</t>
  </si>
  <si>
    <t>I_3</t>
  </si>
  <si>
    <t>I_4</t>
  </si>
  <si>
    <t>momento d'inerzia pilastro 1</t>
  </si>
  <si>
    <t>momento d'inerzia pilastro 2</t>
  </si>
  <si>
    <t>momento d'inerzia pilastro 3</t>
  </si>
  <si>
    <t>momento d'inerzia pilastro 4</t>
  </si>
  <si>
    <t>K_T</t>
  </si>
  <si>
    <t>rigidezza traslante telaio 1</t>
  </si>
  <si>
    <t>rigidezza traslante telaio 2</t>
  </si>
  <si>
    <t>rigidezza traslante telaio 3</t>
  </si>
  <si>
    <t>rigidezza traslante telaio 4</t>
  </si>
  <si>
    <t>rigidezza traslante telaio 5</t>
  </si>
  <si>
    <t>rigidezza traslante telaio 7</t>
  </si>
  <si>
    <t>rigidezza traslante telaio 6</t>
  </si>
  <si>
    <t>I_1 (cm^4)</t>
  </si>
  <si>
    <t xml:space="preserve"> E</t>
  </si>
  <si>
    <t>H</t>
  </si>
  <si>
    <t>altezza dei pilastri</t>
  </si>
  <si>
    <t>coordinata X centro d'area impalcato (centro massa)</t>
  </si>
  <si>
    <t>coordinata Y centro d'area impalcato (centro massa)</t>
  </si>
  <si>
    <t>K_T (KN/m)</t>
  </si>
  <si>
    <t>Step 1: calcolo delle rigidezze traslanti dei controventi dell'edificio</t>
  </si>
  <si>
    <t>Step 2: tabella sinottica controventi e distanze</t>
  </si>
  <si>
    <t>Step 3: calcolo del centro di massa</t>
  </si>
  <si>
    <t>Step 4: calcolo del centro di rigidezze e delle rigidezze globali</t>
  </si>
  <si>
    <t>Step 5: analisi dei carichi sismici</t>
  </si>
  <si>
    <t>Q (KN)</t>
  </si>
  <si>
    <t>W (KN)</t>
  </si>
  <si>
    <t>F (KN)</t>
  </si>
  <si>
    <t>Forza sismica orizzontale</t>
  </si>
  <si>
    <t>Step 6: ripartizione forza sismica lungo X</t>
  </si>
  <si>
    <t>Step 7: ripartizione forza sismica lungo Y</t>
  </si>
  <si>
    <t>M (KN*m)</t>
  </si>
  <si>
    <t>M (KN*M)</t>
  </si>
  <si>
    <t>Ko_tot</t>
  </si>
  <si>
    <t>Kv_tot</t>
  </si>
  <si>
    <t>u_o (m)</t>
  </si>
  <si>
    <t>Fv1 (KN)</t>
  </si>
  <si>
    <t>v_o (KN)</t>
  </si>
  <si>
    <t>momento torcente (positivo se antiorario)</t>
  </si>
  <si>
    <t>rotazione impalcato (positiva se antioraria)</t>
  </si>
  <si>
    <t>momento torcente</t>
  </si>
  <si>
    <t>pilastri che individuano il telaio</t>
  </si>
  <si>
    <t>Telaio 1v</t>
  </si>
  <si>
    <t>Telaio 2v</t>
  </si>
  <si>
    <t>Telaio 3v</t>
  </si>
  <si>
    <t>Telaio 4v</t>
  </si>
  <si>
    <t>Telaio 1o</t>
  </si>
  <si>
    <t>Telaio 2o</t>
  </si>
  <si>
    <t>Telaio 3o</t>
  </si>
  <si>
    <t>1-6-11-4</t>
  </si>
  <si>
    <t>I_6</t>
  </si>
  <si>
    <t>I_11</t>
  </si>
  <si>
    <t>momento d'inerzia pilastro 6</t>
  </si>
  <si>
    <t>momento d'inerzia pilastro 11</t>
  </si>
  <si>
    <t>2-7-12-17</t>
  </si>
  <si>
    <t>I_7</t>
  </si>
  <si>
    <t>I_12</t>
  </si>
  <si>
    <t>I_17</t>
  </si>
  <si>
    <t>momento d'inerzia pilastro 7</t>
  </si>
  <si>
    <t>momento d'inerzia pilastro 12</t>
  </si>
  <si>
    <t>momento d'inerzia pilastro 17</t>
  </si>
  <si>
    <t>3-8-13-18</t>
  </si>
  <si>
    <t>I_8</t>
  </si>
  <si>
    <t>momento d'inerzia pilastro 8</t>
  </si>
  <si>
    <t>I_13</t>
  </si>
  <si>
    <t>momento d'inerzia pilastro 13</t>
  </si>
  <si>
    <t>I_18</t>
  </si>
  <si>
    <t>momento d'inerzia pilastro 18</t>
  </si>
  <si>
    <t>4-9-14-19</t>
  </si>
  <si>
    <t>I_9</t>
  </si>
  <si>
    <t>momento d'inerzia pilastro 9</t>
  </si>
  <si>
    <t>I_14</t>
  </si>
  <si>
    <t>momento d'inerzia pilastro 14</t>
  </si>
  <si>
    <t>I_19</t>
  </si>
  <si>
    <t>momento d'inerzia pilastro 19</t>
  </si>
  <si>
    <t>Telaio 5v</t>
  </si>
  <si>
    <t>5-10-15-20</t>
  </si>
  <si>
    <t>I_5</t>
  </si>
  <si>
    <t>I_10</t>
  </si>
  <si>
    <t>I_15</t>
  </si>
  <si>
    <t>I_20</t>
  </si>
  <si>
    <t>momento d'inerzia pilastro 5</t>
  </si>
  <si>
    <t>momento d'inerzia pilastro 10</t>
  </si>
  <si>
    <t>momento d'inerzia pilastro 15</t>
  </si>
  <si>
    <t>momento d'inerzia pilastro 20</t>
  </si>
  <si>
    <t>1-2-3-4-5</t>
  </si>
  <si>
    <t>6-7-8-9-10</t>
  </si>
  <si>
    <t>11-12-13-14-15</t>
  </si>
  <si>
    <t>rigidezza traslante telaio 8</t>
  </si>
  <si>
    <t>Telaio 4o</t>
  </si>
  <si>
    <t>16-17-18-19-20</t>
  </si>
  <si>
    <t>I_16</t>
  </si>
  <si>
    <t>momento d'inerzia pilastro 16</t>
  </si>
  <si>
    <t>rigidezza traslante telaio 9</t>
  </si>
  <si>
    <t>PIANO TERRA</t>
  </si>
  <si>
    <t>PRIMO PIANO</t>
  </si>
  <si>
    <t>SECONDO PIANO</t>
  </si>
  <si>
    <t>Kv5</t>
  </si>
  <si>
    <t>rigidezza traslante contr.vert.5</t>
  </si>
  <si>
    <t>dv5</t>
  </si>
  <si>
    <t>Ko4</t>
  </si>
  <si>
    <t>rigidezza traslante contr.orizz.4</t>
  </si>
  <si>
    <t>do4</t>
  </si>
  <si>
    <t>dd_v5</t>
  </si>
  <si>
    <t>dd_o4</t>
  </si>
  <si>
    <t>Fv5</t>
  </si>
  <si>
    <t>Forza sul controvento verticale 5</t>
  </si>
  <si>
    <t>Fo4</t>
  </si>
  <si>
    <t>Forza sul controvento orizzontale 4</t>
  </si>
  <si>
    <t>F(KN)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</si>
</sst>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"/>
    <numFmt numFmtId="166" formatCode="0.0000"/>
  </numFmts>
  <fonts count="38">
    <font>
      <sz val="10"/>
      <name val="Arial"/>
      <family val="0"/>
    </font>
    <font>
      <sz val="8"/>
      <name val="Arial"/>
      <family val="0"/>
    </font>
    <font>
      <sz val="10"/>
      <name val="GreekC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/>
    </xf>
    <xf numFmtId="165" fontId="0" fillId="2" borderId="11" xfId="0" applyNumberForma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/>
    </xf>
    <xf numFmtId="0" fontId="0" fillId="0" borderId="18" xfId="0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2" borderId="16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/>
    </xf>
    <xf numFmtId="2" fontId="0" fillId="2" borderId="12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0" borderId="0" xfId="0" applyFont="1" applyAlignment="1">
      <alignment/>
    </xf>
    <xf numFmtId="2" fontId="3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/>
    </xf>
    <xf numFmtId="0" fontId="3" fillId="2" borderId="22" xfId="0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zoomScale="90" zoomScaleNormal="90" zoomScalePageLayoutView="0" workbookViewId="0" topLeftCell="A97">
      <selection activeCell="H4" sqref="H4"/>
    </sheetView>
  </sheetViews>
  <sheetFormatPr defaultColWidth="9.140625" defaultRowHeight="12.75"/>
  <cols>
    <col min="1" max="1" width="16.140625" style="0" customWidth="1"/>
    <col min="2" max="2" width="17.140625" style="0" customWidth="1"/>
    <col min="3" max="3" width="42.7109375" style="0" customWidth="1"/>
    <col min="4" max="4" width="7.00390625" style="0" customWidth="1"/>
    <col min="5" max="5" width="15.140625" style="0" customWidth="1"/>
    <col min="6" max="6" width="16.421875" style="0" customWidth="1"/>
    <col min="7" max="7" width="36.8515625" style="0" customWidth="1"/>
    <col min="8" max="8" width="7.28125" style="0" customWidth="1"/>
    <col min="9" max="9" width="16.28125" style="0" customWidth="1"/>
    <col min="10" max="10" width="13.28125" style="0" customWidth="1"/>
    <col min="11" max="11" width="38.7109375" style="0" customWidth="1"/>
  </cols>
  <sheetData>
    <row r="1" spans="1:7" ht="12.75">
      <c r="A1" s="61" t="s">
        <v>99</v>
      </c>
      <c r="B1" s="62"/>
      <c r="C1" s="62"/>
      <c r="D1" s="62"/>
      <c r="E1" s="62"/>
      <c r="F1" s="62"/>
      <c r="G1" s="63"/>
    </row>
    <row r="2" spans="1:7" ht="13.5" thickBot="1">
      <c r="A2" s="64"/>
      <c r="B2" s="65"/>
      <c r="C2" s="65"/>
      <c r="D2" s="65"/>
      <c r="E2" s="65"/>
      <c r="F2" s="65"/>
      <c r="G2" s="66"/>
    </row>
    <row r="4" spans="1:6" ht="13.5" thickBot="1">
      <c r="A4" s="1"/>
      <c r="B4" s="7"/>
      <c r="E4" s="5"/>
      <c r="F4" s="1"/>
    </row>
    <row r="5" spans="1:7" ht="13.5" thickBot="1">
      <c r="A5" s="23" t="s">
        <v>121</v>
      </c>
      <c r="B5" s="24" t="s">
        <v>128</v>
      </c>
      <c r="C5" s="46" t="s">
        <v>120</v>
      </c>
      <c r="D5" t="s">
        <v>12</v>
      </c>
      <c r="E5" s="23" t="s">
        <v>125</v>
      </c>
      <c r="F5" s="24" t="s">
        <v>164</v>
      </c>
      <c r="G5" s="46" t="s">
        <v>120</v>
      </c>
    </row>
    <row r="6" spans="1:7" ht="12.75">
      <c r="A6" s="15" t="s">
        <v>75</v>
      </c>
      <c r="B6" s="16">
        <v>32308</v>
      </c>
      <c r="C6" s="21" t="s">
        <v>30</v>
      </c>
      <c r="E6" s="15" t="s">
        <v>93</v>
      </c>
      <c r="F6" s="16">
        <v>32308</v>
      </c>
      <c r="G6" s="21" t="s">
        <v>30</v>
      </c>
    </row>
    <row r="7" spans="1:7" ht="12.75">
      <c r="A7" s="3" t="s">
        <v>5</v>
      </c>
      <c r="B7" s="6">
        <v>3</v>
      </c>
      <c r="C7" s="2" t="s">
        <v>95</v>
      </c>
      <c r="E7" s="3" t="s">
        <v>94</v>
      </c>
      <c r="F7" s="6">
        <v>3</v>
      </c>
      <c r="G7" s="2" t="s">
        <v>95</v>
      </c>
    </row>
    <row r="8" spans="1:7" ht="12.75">
      <c r="A8" s="8" t="s">
        <v>92</v>
      </c>
      <c r="B8" s="9">
        <v>213333</v>
      </c>
      <c r="C8" s="10" t="s">
        <v>80</v>
      </c>
      <c r="E8" s="8" t="s">
        <v>76</v>
      </c>
      <c r="F8" s="9">
        <v>213333</v>
      </c>
      <c r="G8" s="10" t="s">
        <v>80</v>
      </c>
    </row>
    <row r="9" spans="1:7" ht="12.75">
      <c r="A9" s="8" t="s">
        <v>129</v>
      </c>
      <c r="B9" s="9">
        <v>213333</v>
      </c>
      <c r="C9" s="10" t="s">
        <v>131</v>
      </c>
      <c r="E9" s="8" t="s">
        <v>77</v>
      </c>
      <c r="F9" s="9">
        <v>213333</v>
      </c>
      <c r="G9" s="10" t="s">
        <v>81</v>
      </c>
    </row>
    <row r="10" spans="1:7" ht="12.75">
      <c r="A10" s="8" t="s">
        <v>130</v>
      </c>
      <c r="B10" s="9">
        <v>213333</v>
      </c>
      <c r="C10" s="10" t="s">
        <v>132</v>
      </c>
      <c r="E10" s="8" t="s">
        <v>78</v>
      </c>
      <c r="F10" s="9">
        <v>213333</v>
      </c>
      <c r="G10" s="10" t="s">
        <v>82</v>
      </c>
    </row>
    <row r="11" spans="1:7" ht="12.75">
      <c r="A11" s="8" t="s">
        <v>79</v>
      </c>
      <c r="B11" s="9">
        <v>213333</v>
      </c>
      <c r="C11" s="11" t="s">
        <v>83</v>
      </c>
      <c r="D11" s="14"/>
      <c r="E11" s="8" t="s">
        <v>79</v>
      </c>
      <c r="F11" s="9">
        <v>213333</v>
      </c>
      <c r="G11" s="10" t="s">
        <v>83</v>
      </c>
    </row>
    <row r="12" spans="1:7" ht="12.75">
      <c r="A12" s="30" t="s">
        <v>98</v>
      </c>
      <c r="B12" s="44">
        <f>12*B6*SUM(B8:B11)/B7^3*10^(-5)</f>
        <v>122530.89002666668</v>
      </c>
      <c r="C12" s="45" t="s">
        <v>85</v>
      </c>
      <c r="D12" s="14"/>
      <c r="E12" s="8" t="s">
        <v>156</v>
      </c>
      <c r="F12" s="9">
        <v>213333</v>
      </c>
      <c r="G12" s="10" t="s">
        <v>160</v>
      </c>
    </row>
    <row r="13" spans="5:7" ht="12.75">
      <c r="E13" s="30" t="s">
        <v>84</v>
      </c>
      <c r="F13" s="44">
        <f>12*F6*SUM(F8:F11)/F7^3*10^(-5)</f>
        <v>122530.89002666668</v>
      </c>
      <c r="G13" s="45" t="s">
        <v>91</v>
      </c>
    </row>
    <row r="14" spans="5:6" ht="13.5" thickBot="1">
      <c r="E14" s="5"/>
      <c r="F14" s="1"/>
    </row>
    <row r="15" spans="1:7" ht="13.5" thickBot="1">
      <c r="A15" s="23" t="s">
        <v>122</v>
      </c>
      <c r="B15" s="24" t="s">
        <v>133</v>
      </c>
      <c r="C15" s="46" t="s">
        <v>120</v>
      </c>
      <c r="D15" t="s">
        <v>12</v>
      </c>
      <c r="E15" s="23" t="s">
        <v>126</v>
      </c>
      <c r="F15" s="24" t="s">
        <v>165</v>
      </c>
      <c r="G15" s="46" t="s">
        <v>120</v>
      </c>
    </row>
    <row r="16" spans="1:7" ht="12.75">
      <c r="A16" s="15" t="s">
        <v>93</v>
      </c>
      <c r="B16" s="16">
        <v>32308</v>
      </c>
      <c r="C16" s="21" t="s">
        <v>30</v>
      </c>
      <c r="E16" s="15" t="s">
        <v>93</v>
      </c>
      <c r="F16" s="16">
        <v>32308</v>
      </c>
      <c r="G16" s="21" t="s">
        <v>30</v>
      </c>
    </row>
    <row r="17" spans="1:7" ht="12.75">
      <c r="A17" s="3" t="s">
        <v>94</v>
      </c>
      <c r="B17" s="6">
        <v>3</v>
      </c>
      <c r="C17" s="2" t="s">
        <v>95</v>
      </c>
      <c r="E17" s="3" t="s">
        <v>94</v>
      </c>
      <c r="F17" s="6">
        <v>3</v>
      </c>
      <c r="G17" s="2" t="s">
        <v>95</v>
      </c>
    </row>
    <row r="18" spans="1:7" ht="12.75">
      <c r="A18" s="8" t="s">
        <v>77</v>
      </c>
      <c r="B18" s="9">
        <v>213333</v>
      </c>
      <c r="C18" s="10" t="s">
        <v>81</v>
      </c>
      <c r="E18" s="8" t="s">
        <v>129</v>
      </c>
      <c r="F18" s="9">
        <v>213333</v>
      </c>
      <c r="G18" s="10" t="s">
        <v>131</v>
      </c>
    </row>
    <row r="19" spans="1:7" ht="12.75">
      <c r="A19" s="8" t="s">
        <v>134</v>
      </c>
      <c r="B19" s="9">
        <v>213333</v>
      </c>
      <c r="C19" s="10" t="s">
        <v>137</v>
      </c>
      <c r="E19" s="8" t="s">
        <v>134</v>
      </c>
      <c r="F19" s="9">
        <v>213333</v>
      </c>
      <c r="G19" s="10" t="s">
        <v>137</v>
      </c>
    </row>
    <row r="20" spans="1:7" ht="12.75">
      <c r="A20" s="8" t="s">
        <v>135</v>
      </c>
      <c r="B20" s="9">
        <v>213333</v>
      </c>
      <c r="C20" s="10" t="s">
        <v>138</v>
      </c>
      <c r="E20" s="8" t="s">
        <v>141</v>
      </c>
      <c r="F20" s="9">
        <v>213333</v>
      </c>
      <c r="G20" s="10" t="s">
        <v>142</v>
      </c>
    </row>
    <row r="21" spans="1:7" ht="12.75">
      <c r="A21" s="8" t="s">
        <v>136</v>
      </c>
      <c r="B21" s="9">
        <v>213333</v>
      </c>
      <c r="C21" s="11" t="s">
        <v>139</v>
      </c>
      <c r="D21" s="14"/>
      <c r="E21" s="8" t="s">
        <v>148</v>
      </c>
      <c r="F21" s="9">
        <v>213333</v>
      </c>
      <c r="G21" s="10" t="s">
        <v>149</v>
      </c>
    </row>
    <row r="22" spans="1:7" ht="12.75">
      <c r="A22" s="30" t="s">
        <v>84</v>
      </c>
      <c r="B22" s="44">
        <f>12*B16*SUM(B18:B21)/B17^3*10^(-5)</f>
        <v>122530.89002666668</v>
      </c>
      <c r="C22" s="45" t="s">
        <v>86</v>
      </c>
      <c r="D22" s="14"/>
      <c r="E22" s="8" t="s">
        <v>157</v>
      </c>
      <c r="F22" s="9">
        <v>213333</v>
      </c>
      <c r="G22" s="10" t="s">
        <v>161</v>
      </c>
    </row>
    <row r="23" spans="5:7" ht="12.75">
      <c r="E23" s="30" t="s">
        <v>84</v>
      </c>
      <c r="F23" s="44">
        <f>12*F16*SUM(F18:F21)/F17^3*10^(-5)</f>
        <v>122530.89002666668</v>
      </c>
      <c r="G23" s="45" t="s">
        <v>90</v>
      </c>
    </row>
    <row r="24" spans="1:3" ht="13.5" thickBot="1">
      <c r="A24" s="17" t="s">
        <v>12</v>
      </c>
      <c r="B24" s="18"/>
      <c r="C24" s="19"/>
    </row>
    <row r="25" spans="1:7" ht="13.5" thickBot="1">
      <c r="A25" s="23" t="s">
        <v>123</v>
      </c>
      <c r="B25" s="24" t="s">
        <v>140</v>
      </c>
      <c r="C25" s="22" t="s">
        <v>120</v>
      </c>
      <c r="E25" s="23" t="s">
        <v>127</v>
      </c>
      <c r="F25" s="24" t="s">
        <v>166</v>
      </c>
      <c r="G25" s="22" t="s">
        <v>120</v>
      </c>
    </row>
    <row r="26" spans="1:7" ht="12.75">
      <c r="A26" s="15" t="s">
        <v>93</v>
      </c>
      <c r="B26" s="16">
        <v>32308</v>
      </c>
      <c r="C26" s="21" t="s">
        <v>30</v>
      </c>
      <c r="E26" s="15" t="s">
        <v>93</v>
      </c>
      <c r="F26" s="16">
        <v>32308</v>
      </c>
      <c r="G26" s="21" t="s">
        <v>30</v>
      </c>
    </row>
    <row r="27" spans="1:7" ht="12.75">
      <c r="A27" s="3" t="s">
        <v>94</v>
      </c>
      <c r="B27" s="6">
        <v>3</v>
      </c>
      <c r="C27" s="2" t="s">
        <v>95</v>
      </c>
      <c r="E27" s="3" t="s">
        <v>94</v>
      </c>
      <c r="F27" s="6">
        <v>3</v>
      </c>
      <c r="G27" s="2" t="s">
        <v>95</v>
      </c>
    </row>
    <row r="28" spans="1:7" ht="12.75">
      <c r="A28" s="8" t="s">
        <v>78</v>
      </c>
      <c r="B28" s="9">
        <v>213333</v>
      </c>
      <c r="C28" s="10" t="s">
        <v>82</v>
      </c>
      <c r="E28" s="8" t="s">
        <v>130</v>
      </c>
      <c r="F28" s="9">
        <v>213333</v>
      </c>
      <c r="G28" s="10" t="s">
        <v>132</v>
      </c>
    </row>
    <row r="29" spans="1:7" ht="12.75">
      <c r="A29" s="8" t="s">
        <v>141</v>
      </c>
      <c r="B29" s="9">
        <v>213333</v>
      </c>
      <c r="C29" s="10" t="s">
        <v>142</v>
      </c>
      <c r="E29" s="8" t="s">
        <v>135</v>
      </c>
      <c r="F29" s="9">
        <v>213333</v>
      </c>
      <c r="G29" s="10" t="s">
        <v>138</v>
      </c>
    </row>
    <row r="30" spans="1:7" ht="12.75">
      <c r="A30" s="8" t="s">
        <v>143</v>
      </c>
      <c r="B30" s="9">
        <v>213333</v>
      </c>
      <c r="C30" s="10" t="s">
        <v>144</v>
      </c>
      <c r="E30" s="8" t="s">
        <v>143</v>
      </c>
      <c r="F30" s="9">
        <v>213333</v>
      </c>
      <c r="G30" s="10" t="s">
        <v>144</v>
      </c>
    </row>
    <row r="31" spans="1:7" ht="12.75">
      <c r="A31" s="8" t="s">
        <v>145</v>
      </c>
      <c r="B31" s="9">
        <v>213333</v>
      </c>
      <c r="C31" s="10" t="s">
        <v>146</v>
      </c>
      <c r="E31" s="8" t="s">
        <v>150</v>
      </c>
      <c r="F31" s="9">
        <v>213333</v>
      </c>
      <c r="G31" s="10" t="s">
        <v>151</v>
      </c>
    </row>
    <row r="32" spans="1:7" ht="12.75">
      <c r="A32" s="30" t="s">
        <v>84</v>
      </c>
      <c r="B32" s="44">
        <f>12*B26*SUM(B28:B31)/B27^3*10^(-5)</f>
        <v>122530.89002666668</v>
      </c>
      <c r="C32" s="45" t="s">
        <v>87</v>
      </c>
      <c r="E32" s="8" t="s">
        <v>158</v>
      </c>
      <c r="F32" s="9">
        <v>213333</v>
      </c>
      <c r="G32" s="10" t="s">
        <v>162</v>
      </c>
    </row>
    <row r="33" spans="1:7" ht="13.5" thickBot="1">
      <c r="A33" s="20" t="s">
        <v>12</v>
      </c>
      <c r="B33" s="18" t="s">
        <v>12</v>
      </c>
      <c r="C33" s="19" t="s">
        <v>12</v>
      </c>
      <c r="D33" s="19"/>
      <c r="E33" s="30" t="s">
        <v>84</v>
      </c>
      <c r="F33" s="44">
        <f>12*F26*SUM(F28:F31)/F27^3*10^(-5)</f>
        <v>122530.89002666668</v>
      </c>
      <c r="G33" s="45" t="s">
        <v>167</v>
      </c>
    </row>
    <row r="34" spans="1:6" ht="13.5" thickBot="1">
      <c r="A34" s="23" t="s">
        <v>124</v>
      </c>
      <c r="B34" s="24" t="s">
        <v>147</v>
      </c>
      <c r="C34" s="22" t="s">
        <v>120</v>
      </c>
      <c r="D34" s="19"/>
      <c r="E34" s="5"/>
      <c r="F34" s="1"/>
    </row>
    <row r="35" spans="1:7" ht="13.5" thickBot="1">
      <c r="A35" s="15" t="s">
        <v>93</v>
      </c>
      <c r="B35" s="16">
        <v>32308</v>
      </c>
      <c r="C35" s="21" t="s">
        <v>30</v>
      </c>
      <c r="D35" s="19"/>
      <c r="E35" s="23" t="s">
        <v>168</v>
      </c>
      <c r="F35" s="24" t="s">
        <v>169</v>
      </c>
      <c r="G35" s="22" t="s">
        <v>120</v>
      </c>
    </row>
    <row r="36" spans="1:7" ht="12.75">
      <c r="A36" s="3" t="s">
        <v>94</v>
      </c>
      <c r="B36" s="6">
        <v>3</v>
      </c>
      <c r="C36" s="2" t="s">
        <v>95</v>
      </c>
      <c r="D36" s="19"/>
      <c r="E36" s="15" t="s">
        <v>93</v>
      </c>
      <c r="F36" s="16">
        <v>32308</v>
      </c>
      <c r="G36" s="21" t="s">
        <v>30</v>
      </c>
    </row>
    <row r="37" spans="1:7" ht="12.75">
      <c r="A37" s="8" t="s">
        <v>79</v>
      </c>
      <c r="B37" s="9">
        <v>213333</v>
      </c>
      <c r="C37" s="10" t="s">
        <v>83</v>
      </c>
      <c r="D37" s="19"/>
      <c r="E37" s="3" t="s">
        <v>94</v>
      </c>
      <c r="F37" s="6">
        <v>3</v>
      </c>
      <c r="G37" s="2" t="s">
        <v>95</v>
      </c>
    </row>
    <row r="38" spans="1:7" ht="12.75">
      <c r="A38" s="8" t="s">
        <v>148</v>
      </c>
      <c r="B38" s="9">
        <v>213333</v>
      </c>
      <c r="C38" s="10" t="s">
        <v>149</v>
      </c>
      <c r="D38" s="19"/>
      <c r="E38" s="8" t="s">
        <v>170</v>
      </c>
      <c r="F38" s="9">
        <v>213333</v>
      </c>
      <c r="G38" s="10" t="s">
        <v>171</v>
      </c>
    </row>
    <row r="39" spans="1:7" ht="12.75">
      <c r="A39" s="8" t="s">
        <v>150</v>
      </c>
      <c r="B39" s="9">
        <v>213333</v>
      </c>
      <c r="C39" s="10" t="s">
        <v>151</v>
      </c>
      <c r="D39" s="19"/>
      <c r="E39" s="8" t="s">
        <v>136</v>
      </c>
      <c r="F39" s="9">
        <v>213333</v>
      </c>
      <c r="G39" s="10" t="s">
        <v>139</v>
      </c>
    </row>
    <row r="40" spans="1:7" ht="12.75">
      <c r="A40" s="8" t="s">
        <v>152</v>
      </c>
      <c r="B40" s="9">
        <v>213333</v>
      </c>
      <c r="C40" s="10" t="s">
        <v>153</v>
      </c>
      <c r="D40" s="19"/>
      <c r="E40" s="8" t="s">
        <v>145</v>
      </c>
      <c r="F40" s="9">
        <v>213333</v>
      </c>
      <c r="G40" s="10" t="s">
        <v>146</v>
      </c>
    </row>
    <row r="41" spans="1:7" ht="12.75">
      <c r="A41" s="30" t="s">
        <v>84</v>
      </c>
      <c r="B41" s="44">
        <f>12*B35*SUM(B37:B40)/B36^3*10^(-5)</f>
        <v>122530.89002666668</v>
      </c>
      <c r="C41" s="45" t="s">
        <v>88</v>
      </c>
      <c r="D41" s="19"/>
      <c r="E41" s="8" t="s">
        <v>152</v>
      </c>
      <c r="F41" s="9">
        <v>213333</v>
      </c>
      <c r="G41" s="10" t="s">
        <v>153</v>
      </c>
    </row>
    <row r="42" spans="1:7" ht="13.5" thickBot="1">
      <c r="A42" s="19"/>
      <c r="B42" s="19"/>
      <c r="C42" s="19"/>
      <c r="D42" s="19"/>
      <c r="E42" s="8" t="s">
        <v>159</v>
      </c>
      <c r="F42" s="9">
        <v>213333</v>
      </c>
      <c r="G42" s="10" t="s">
        <v>163</v>
      </c>
    </row>
    <row r="43" spans="1:7" ht="13.5" thickBot="1">
      <c r="A43" s="23" t="s">
        <v>154</v>
      </c>
      <c r="B43" s="24" t="s">
        <v>155</v>
      </c>
      <c r="C43" s="22" t="s">
        <v>120</v>
      </c>
      <c r="D43" s="19"/>
      <c r="E43" s="30" t="s">
        <v>84</v>
      </c>
      <c r="F43" s="44">
        <f>12*F36*SUM(F38:F41)/F37^3*10^(-5)</f>
        <v>122530.89002666668</v>
      </c>
      <c r="G43" s="45" t="s">
        <v>172</v>
      </c>
    </row>
    <row r="44" spans="1:6" ht="12.75">
      <c r="A44" s="15" t="s">
        <v>93</v>
      </c>
      <c r="B44" s="16">
        <v>32308</v>
      </c>
      <c r="C44" s="21" t="s">
        <v>30</v>
      </c>
      <c r="D44" s="19"/>
      <c r="E44" s="5"/>
      <c r="F44" s="1"/>
    </row>
    <row r="45" spans="1:6" ht="12.75">
      <c r="A45" s="3" t="s">
        <v>94</v>
      </c>
      <c r="B45" s="6">
        <v>3</v>
      </c>
      <c r="C45" s="2" t="s">
        <v>95</v>
      </c>
      <c r="D45" s="19"/>
      <c r="E45" s="5"/>
      <c r="F45" s="1"/>
    </row>
    <row r="46" spans="1:6" ht="12.75">
      <c r="A46" s="8" t="s">
        <v>156</v>
      </c>
      <c r="B46" s="9">
        <v>213333</v>
      </c>
      <c r="C46" s="10" t="s">
        <v>160</v>
      </c>
      <c r="D46" s="19"/>
      <c r="E46" s="5"/>
      <c r="F46" s="1"/>
    </row>
    <row r="47" spans="1:6" ht="12.75">
      <c r="A47" s="8" t="s">
        <v>157</v>
      </c>
      <c r="B47" s="9">
        <v>213333</v>
      </c>
      <c r="C47" s="10" t="s">
        <v>161</v>
      </c>
      <c r="D47" s="19"/>
      <c r="E47" s="5"/>
      <c r="F47" s="1"/>
    </row>
    <row r="48" spans="1:6" ht="12.75">
      <c r="A48" s="8" t="s">
        <v>158</v>
      </c>
      <c r="B48" s="9">
        <v>213333</v>
      </c>
      <c r="C48" s="10" t="s">
        <v>162</v>
      </c>
      <c r="D48" s="19"/>
      <c r="E48" s="5"/>
      <c r="F48" s="1"/>
    </row>
    <row r="49" spans="1:6" ht="12.75">
      <c r="A49" s="8" t="s">
        <v>159</v>
      </c>
      <c r="B49" s="9">
        <v>213333</v>
      </c>
      <c r="C49" s="10" t="s">
        <v>163</v>
      </c>
      <c r="D49" s="19"/>
      <c r="E49" s="5"/>
      <c r="F49" s="1"/>
    </row>
    <row r="50" spans="1:6" ht="12.75">
      <c r="A50" s="30" t="s">
        <v>84</v>
      </c>
      <c r="B50" s="44">
        <f>12*B44*SUM(B46:B49)/B45^3*10^(-5)</f>
        <v>122530.89002666668</v>
      </c>
      <c r="C50" s="45" t="s">
        <v>89</v>
      </c>
      <c r="D50" s="19"/>
      <c r="E50" s="5"/>
      <c r="F50" s="1"/>
    </row>
    <row r="51" spans="1:7" ht="12.75">
      <c r="A51" s="20"/>
      <c r="B51" s="18"/>
      <c r="C51" s="19"/>
      <c r="D51" s="19"/>
      <c r="E51" s="13"/>
      <c r="F51" s="13"/>
      <c r="G51" s="12"/>
    </row>
    <row r="53" ht="13.5" thickBot="1"/>
    <row r="54" spans="1:3" ht="12.75">
      <c r="A54" s="61" t="s">
        <v>100</v>
      </c>
      <c r="B54" s="62"/>
      <c r="C54" s="63"/>
    </row>
    <row r="55" spans="1:3" ht="13.5" thickBot="1">
      <c r="A55" s="64"/>
      <c r="B55" s="65"/>
      <c r="C55" s="66"/>
    </row>
    <row r="57" spans="1:2" ht="12.75">
      <c r="A57" s="1"/>
      <c r="B57" s="7"/>
    </row>
    <row r="58" spans="1:3" ht="12.75">
      <c r="A58" s="27" t="s">
        <v>6</v>
      </c>
      <c r="B58" s="28">
        <v>122530.89</v>
      </c>
      <c r="C58" s="29" t="s">
        <v>31</v>
      </c>
    </row>
    <row r="59" spans="1:3" ht="12.75">
      <c r="A59" s="27" t="s">
        <v>0</v>
      </c>
      <c r="B59" s="28">
        <v>122530.89</v>
      </c>
      <c r="C59" s="29" t="s">
        <v>32</v>
      </c>
    </row>
    <row r="60" spans="1:3" ht="12.75">
      <c r="A60" s="27" t="s">
        <v>1</v>
      </c>
      <c r="B60" s="28">
        <v>122530.89</v>
      </c>
      <c r="C60" s="29" t="s">
        <v>33</v>
      </c>
    </row>
    <row r="61" spans="1:3" ht="12.75">
      <c r="A61" s="27" t="s">
        <v>2</v>
      </c>
      <c r="B61" s="28">
        <v>122530.89</v>
      </c>
      <c r="C61" s="29" t="s">
        <v>34</v>
      </c>
    </row>
    <row r="62" spans="1:3" ht="12.75">
      <c r="A62" s="40" t="s">
        <v>176</v>
      </c>
      <c r="B62" s="28">
        <v>122530.89</v>
      </c>
      <c r="C62" s="41" t="s">
        <v>177</v>
      </c>
    </row>
    <row r="63" spans="1:3" ht="12.75">
      <c r="A63" s="8" t="s">
        <v>7</v>
      </c>
      <c r="B63" s="9">
        <v>5</v>
      </c>
      <c r="C63" s="10" t="s">
        <v>38</v>
      </c>
    </row>
    <row r="64" spans="1:3" ht="12.75">
      <c r="A64" s="8" t="s">
        <v>3</v>
      </c>
      <c r="B64" s="9">
        <v>10</v>
      </c>
      <c r="C64" s="10" t="s">
        <v>38</v>
      </c>
    </row>
    <row r="65" spans="1:3" ht="12.75">
      <c r="A65" s="8" t="s">
        <v>4</v>
      </c>
      <c r="B65" s="9">
        <v>15</v>
      </c>
      <c r="C65" s="10" t="s">
        <v>38</v>
      </c>
    </row>
    <row r="66" spans="1:3" ht="12.75">
      <c r="A66" s="42" t="s">
        <v>178</v>
      </c>
      <c r="B66" s="9">
        <v>20</v>
      </c>
      <c r="C66" s="10" t="s">
        <v>38</v>
      </c>
    </row>
    <row r="67" spans="1:3" ht="12.75">
      <c r="A67" s="27" t="s">
        <v>8</v>
      </c>
      <c r="B67" s="28">
        <v>122530.89</v>
      </c>
      <c r="C67" s="29" t="s">
        <v>35</v>
      </c>
    </row>
    <row r="68" spans="1:3" ht="12.75">
      <c r="A68" s="27" t="s">
        <v>9</v>
      </c>
      <c r="B68" s="28">
        <v>122530.89</v>
      </c>
      <c r="C68" s="29" t="s">
        <v>36</v>
      </c>
    </row>
    <row r="69" spans="1:3" ht="12.75">
      <c r="A69" s="27" t="s">
        <v>10</v>
      </c>
      <c r="B69" s="28">
        <v>122530.89</v>
      </c>
      <c r="C69" s="29" t="s">
        <v>37</v>
      </c>
    </row>
    <row r="70" spans="1:3" ht="12.75">
      <c r="A70" s="40" t="s">
        <v>179</v>
      </c>
      <c r="B70" s="28">
        <v>122530.89</v>
      </c>
      <c r="C70" s="41" t="s">
        <v>180</v>
      </c>
    </row>
    <row r="71" spans="1:3" ht="12.75">
      <c r="A71" s="3" t="s">
        <v>40</v>
      </c>
      <c r="B71" s="6">
        <v>4</v>
      </c>
      <c r="C71" s="2" t="s">
        <v>39</v>
      </c>
    </row>
    <row r="72" spans="1:3" ht="12.75">
      <c r="A72" s="3" t="s">
        <v>11</v>
      </c>
      <c r="B72" s="6">
        <v>8</v>
      </c>
      <c r="C72" s="2" t="s">
        <v>39</v>
      </c>
    </row>
    <row r="73" spans="1:3" ht="12.75">
      <c r="A73" s="43" t="s">
        <v>181</v>
      </c>
      <c r="B73" s="6">
        <v>12</v>
      </c>
      <c r="C73" s="2" t="s">
        <v>39</v>
      </c>
    </row>
    <row r="75" ht="13.5" thickBot="1"/>
    <row r="76" spans="1:3" ht="12.75">
      <c r="A76" s="61" t="s">
        <v>101</v>
      </c>
      <c r="B76" s="62"/>
      <c r="C76" s="63"/>
    </row>
    <row r="77" spans="1:3" ht="13.5" thickBot="1">
      <c r="A77" s="64"/>
      <c r="B77" s="65"/>
      <c r="C77" s="66"/>
    </row>
    <row r="78" spans="1:2" ht="12.75">
      <c r="A78" s="7"/>
      <c r="B78" s="7"/>
    </row>
    <row r="80" spans="1:3" ht="12.75">
      <c r="A80" s="27" t="s">
        <v>17</v>
      </c>
      <c r="B80" s="6">
        <v>264</v>
      </c>
      <c r="C80" s="29" t="s">
        <v>41</v>
      </c>
    </row>
    <row r="81" spans="1:3" ht="12.75">
      <c r="A81" s="30" t="s">
        <v>19</v>
      </c>
      <c r="B81" s="47">
        <v>11</v>
      </c>
      <c r="C81" s="29" t="s">
        <v>96</v>
      </c>
    </row>
    <row r="82" spans="1:3" ht="12.75">
      <c r="A82" s="30" t="s">
        <v>20</v>
      </c>
      <c r="B82" s="47">
        <v>6</v>
      </c>
      <c r="C82" s="29" t="s">
        <v>97</v>
      </c>
    </row>
    <row r="84" ht="13.5" thickBot="1"/>
    <row r="85" spans="1:3" ht="12.75">
      <c r="A85" s="61" t="s">
        <v>102</v>
      </c>
      <c r="B85" s="62"/>
      <c r="C85" s="63"/>
    </row>
    <row r="86" spans="1:3" ht="13.5" thickBot="1">
      <c r="A86" s="64"/>
      <c r="B86" s="65"/>
      <c r="C86" s="66"/>
    </row>
    <row r="87" spans="1:2" ht="12.75">
      <c r="A87" s="7"/>
      <c r="B87" s="7"/>
    </row>
    <row r="89" spans="1:3" ht="12.75">
      <c r="A89" s="31" t="s">
        <v>112</v>
      </c>
      <c r="B89" s="50">
        <v>490123.56</v>
      </c>
      <c r="C89" s="29" t="s">
        <v>44</v>
      </c>
    </row>
    <row r="90" spans="1:3" ht="12.75">
      <c r="A90" s="31" t="s">
        <v>113</v>
      </c>
      <c r="B90" s="50">
        <v>612654.45</v>
      </c>
      <c r="C90" s="29" t="s">
        <v>45</v>
      </c>
    </row>
    <row r="91" spans="1:3" ht="12.75">
      <c r="A91" s="52" t="s">
        <v>22</v>
      </c>
      <c r="B91" s="48">
        <v>10</v>
      </c>
      <c r="C91" s="51" t="s">
        <v>42</v>
      </c>
    </row>
    <row r="92" spans="1:3" ht="12.75">
      <c r="A92" s="53" t="s">
        <v>21</v>
      </c>
      <c r="B92" s="44">
        <v>6</v>
      </c>
      <c r="C92" s="41" t="s">
        <v>43</v>
      </c>
    </row>
    <row r="94" spans="1:3" ht="12.75">
      <c r="A94" s="31" t="s">
        <v>23</v>
      </c>
      <c r="B94" s="28">
        <v>-10</v>
      </c>
      <c r="C94" s="29" t="s">
        <v>46</v>
      </c>
    </row>
    <row r="95" spans="1:3" ht="12.75">
      <c r="A95" s="31" t="s">
        <v>24</v>
      </c>
      <c r="B95" s="28">
        <v>-5</v>
      </c>
      <c r="C95" s="29" t="s">
        <v>46</v>
      </c>
    </row>
    <row r="96" spans="1:3" ht="12.75">
      <c r="A96" s="31" t="s">
        <v>25</v>
      </c>
      <c r="B96" s="28">
        <v>0</v>
      </c>
      <c r="C96" s="29" t="s">
        <v>46</v>
      </c>
    </row>
    <row r="97" spans="1:3" ht="12.75">
      <c r="A97" s="31" t="s">
        <v>26</v>
      </c>
      <c r="B97" s="28">
        <v>5</v>
      </c>
      <c r="C97" s="29" t="s">
        <v>46</v>
      </c>
    </row>
    <row r="98" spans="1:3" ht="12.75">
      <c r="A98" s="31" t="s">
        <v>182</v>
      </c>
      <c r="B98" s="28">
        <v>10</v>
      </c>
      <c r="C98" s="29" t="s">
        <v>46</v>
      </c>
    </row>
    <row r="99" spans="1:3" ht="12.75">
      <c r="A99" s="31" t="s">
        <v>27</v>
      </c>
      <c r="B99" s="28">
        <v>-6</v>
      </c>
      <c r="C99" s="29" t="s">
        <v>46</v>
      </c>
    </row>
    <row r="100" spans="1:3" ht="12.75">
      <c r="A100" s="31" t="s">
        <v>28</v>
      </c>
      <c r="B100" s="28">
        <v>-2</v>
      </c>
      <c r="C100" s="29" t="s">
        <v>46</v>
      </c>
    </row>
    <row r="101" spans="1:3" ht="12.75">
      <c r="A101" s="31" t="s">
        <v>29</v>
      </c>
      <c r="B101" s="28">
        <v>2</v>
      </c>
      <c r="C101" s="29" t="s">
        <v>46</v>
      </c>
    </row>
    <row r="102" spans="1:3" ht="12.75">
      <c r="A102" s="31" t="s">
        <v>183</v>
      </c>
      <c r="B102" s="28">
        <v>6</v>
      </c>
      <c r="C102" s="29" t="s">
        <v>46</v>
      </c>
    </row>
    <row r="103" spans="1:3" ht="12.75">
      <c r="A103" s="53" t="s">
        <v>74</v>
      </c>
      <c r="B103" s="44">
        <f>B58*B94^2+B58*B95^2+B58*B96^2+B58*B97^2+B58*B98^2+B58*B99^2+B58*B100^2+B58*B101^2+B58*B102^2</f>
        <v>40435193.7</v>
      </c>
      <c r="C103" s="49" t="s">
        <v>47</v>
      </c>
    </row>
    <row r="105" ht="13.5" thickBot="1"/>
    <row r="106" spans="1:4" ht="12.75">
      <c r="A106" s="61" t="s">
        <v>103</v>
      </c>
      <c r="B106" s="62"/>
      <c r="C106" s="63"/>
      <c r="D106" s="55"/>
    </row>
    <row r="107" spans="1:3" ht="13.5" thickBot="1">
      <c r="A107" s="64"/>
      <c r="B107" s="65"/>
      <c r="C107" s="66"/>
    </row>
    <row r="108" spans="1:3" ht="12.75">
      <c r="A108" s="13" t="s">
        <v>12</v>
      </c>
      <c r="B108" s="13" t="s">
        <v>12</v>
      </c>
      <c r="C108" s="12" t="s">
        <v>12</v>
      </c>
    </row>
    <row r="110" spans="1:6" ht="12.75">
      <c r="A110" s="3" t="s">
        <v>18</v>
      </c>
      <c r="B110" s="6">
        <v>3.5</v>
      </c>
      <c r="C110" s="2" t="s">
        <v>55</v>
      </c>
      <c r="F110" s="39" t="s">
        <v>173</v>
      </c>
    </row>
    <row r="111" spans="1:6" ht="12.75">
      <c r="A111" s="3" t="s">
        <v>15</v>
      </c>
      <c r="B111" s="6">
        <v>3</v>
      </c>
      <c r="C111" s="2" t="s">
        <v>56</v>
      </c>
      <c r="E111" s="60" t="s">
        <v>188</v>
      </c>
      <c r="F111" s="60">
        <v>160.38</v>
      </c>
    </row>
    <row r="112" spans="1:3" ht="12.75">
      <c r="A112" s="3" t="s">
        <v>16</v>
      </c>
      <c r="B112" s="6">
        <v>2</v>
      </c>
      <c r="C112" s="2" t="s">
        <v>57</v>
      </c>
    </row>
    <row r="113" spans="1:6" ht="12.75">
      <c r="A113" s="27" t="s">
        <v>71</v>
      </c>
      <c r="B113" s="28">
        <f>(B110+B111)*B80*3</f>
        <v>5148</v>
      </c>
      <c r="C113" s="29" t="s">
        <v>58</v>
      </c>
      <c r="F113" s="39" t="s">
        <v>174</v>
      </c>
    </row>
    <row r="114" spans="1:6" ht="15" customHeight="1">
      <c r="A114" s="27" t="s">
        <v>104</v>
      </c>
      <c r="B114" s="28">
        <f>B112*B80*3</f>
        <v>1584</v>
      </c>
      <c r="C114" s="29" t="s">
        <v>59</v>
      </c>
      <c r="F114" s="60">
        <v>320.76</v>
      </c>
    </row>
    <row r="115" spans="1:3" ht="15.75">
      <c r="A115" s="4" t="s">
        <v>13</v>
      </c>
      <c r="B115" s="6">
        <v>0.8</v>
      </c>
      <c r="C115" s="2" t="s">
        <v>60</v>
      </c>
    </row>
    <row r="116" spans="1:6" ht="12.75">
      <c r="A116" s="27" t="s">
        <v>105</v>
      </c>
      <c r="B116" s="28">
        <f>B113+B114*B115</f>
        <v>6415.2</v>
      </c>
      <c r="C116" s="29" t="s">
        <v>61</v>
      </c>
      <c r="F116" s="39" t="s">
        <v>175</v>
      </c>
    </row>
    <row r="117" spans="1:6" ht="12.75">
      <c r="A117" s="3" t="s">
        <v>14</v>
      </c>
      <c r="B117" s="6">
        <v>0.15</v>
      </c>
      <c r="C117" s="2" t="s">
        <v>62</v>
      </c>
      <c r="F117" s="60">
        <v>481.14</v>
      </c>
    </row>
    <row r="118" spans="1:4" ht="12.75">
      <c r="A118" s="58" t="s">
        <v>106</v>
      </c>
      <c r="B118" s="59">
        <f>B116*B117</f>
        <v>962.28</v>
      </c>
      <c r="C118" s="49" t="s">
        <v>107</v>
      </c>
      <c r="D118" s="55"/>
    </row>
    <row r="120" ht="13.5" thickBot="1"/>
    <row r="121" spans="1:4" ht="12.75">
      <c r="A121" s="61" t="s">
        <v>108</v>
      </c>
      <c r="B121" s="62"/>
      <c r="C121" s="63"/>
      <c r="D121" s="55"/>
    </row>
    <row r="122" spans="1:3" ht="13.5" thickBot="1">
      <c r="A122" s="64"/>
      <c r="B122" s="65"/>
      <c r="C122" s="66"/>
    </row>
    <row r="123" spans="1:2" ht="12.75">
      <c r="A123" s="1"/>
      <c r="B123" s="1"/>
    </row>
    <row r="125" spans="1:3" ht="12.75">
      <c r="A125" s="53" t="s">
        <v>110</v>
      </c>
      <c r="B125" s="56">
        <f>B118*(B92-B82)</f>
        <v>0</v>
      </c>
      <c r="C125" s="57" t="s">
        <v>117</v>
      </c>
    </row>
    <row r="126" spans="1:3" ht="12.75">
      <c r="A126" s="32" t="s">
        <v>114</v>
      </c>
      <c r="B126" s="35">
        <f>B118/B89</f>
        <v>0.0019633416520519844</v>
      </c>
      <c r="C126" s="34" t="s">
        <v>72</v>
      </c>
    </row>
    <row r="127" spans="1:3" ht="15.75">
      <c r="A127" s="36" t="s">
        <v>48</v>
      </c>
      <c r="B127" s="37">
        <f>B125/B103</f>
        <v>0</v>
      </c>
      <c r="C127" s="34" t="s">
        <v>118</v>
      </c>
    </row>
    <row r="128" spans="1:3" ht="12.75">
      <c r="A128" s="32" t="s">
        <v>115</v>
      </c>
      <c r="B128" s="33">
        <f>B58*B94*B127</f>
        <v>0</v>
      </c>
      <c r="C128" s="34" t="s">
        <v>64</v>
      </c>
    </row>
    <row r="129" spans="1:3" ht="12.75">
      <c r="A129" s="32" t="s">
        <v>49</v>
      </c>
      <c r="B129" s="33">
        <f>B59*B95*B127</f>
        <v>0</v>
      </c>
      <c r="C129" s="34" t="s">
        <v>65</v>
      </c>
    </row>
    <row r="130" spans="1:3" ht="12.75">
      <c r="A130" s="32" t="s">
        <v>50</v>
      </c>
      <c r="B130" s="33">
        <f>B60*B96*B127</f>
        <v>0</v>
      </c>
      <c r="C130" s="34" t="s">
        <v>66</v>
      </c>
    </row>
    <row r="131" spans="1:3" ht="12.75">
      <c r="A131" s="32" t="s">
        <v>51</v>
      </c>
      <c r="B131" s="33">
        <f>B101*B97*B127</f>
        <v>0</v>
      </c>
      <c r="C131" s="34" t="s">
        <v>67</v>
      </c>
    </row>
    <row r="132" spans="1:3" ht="12.75">
      <c r="A132" s="31" t="s">
        <v>184</v>
      </c>
      <c r="B132" s="33">
        <f>B102*B98*B128</f>
        <v>0</v>
      </c>
      <c r="C132" s="54" t="s">
        <v>185</v>
      </c>
    </row>
    <row r="133" spans="1:3" ht="12.75">
      <c r="A133" s="32" t="s">
        <v>52</v>
      </c>
      <c r="B133" s="33">
        <f>B67*(B126+B99*B127)</f>
        <v>240.56999999999996</v>
      </c>
      <c r="C133" s="34" t="s">
        <v>68</v>
      </c>
    </row>
    <row r="134" spans="1:3" ht="12.75">
      <c r="A134" s="31" t="s">
        <v>53</v>
      </c>
      <c r="B134" s="33">
        <f>B68*(B126+B100*B127)</f>
        <v>240.56999999999996</v>
      </c>
      <c r="C134" s="34" t="s">
        <v>69</v>
      </c>
    </row>
    <row r="135" spans="1:3" ht="12.75">
      <c r="A135" s="31" t="s">
        <v>54</v>
      </c>
      <c r="B135" s="33">
        <f>B69*(B126+B101*B127)</f>
        <v>240.56999999999996</v>
      </c>
      <c r="C135" s="34" t="s">
        <v>70</v>
      </c>
    </row>
    <row r="136" spans="1:3" ht="12.75">
      <c r="A136" s="31" t="s">
        <v>186</v>
      </c>
      <c r="B136" s="33">
        <f>B70*(B126+B102*B127)</f>
        <v>240.56999999999996</v>
      </c>
      <c r="C136" s="54" t="s">
        <v>187</v>
      </c>
    </row>
    <row r="137" spans="1:2" ht="12.75">
      <c r="A137" s="5"/>
      <c r="B137" s="7">
        <f>SUM(B128:B136)</f>
        <v>962.2799999999999</v>
      </c>
    </row>
    <row r="138" spans="1:3" ht="12.75">
      <c r="A138" s="5"/>
      <c r="B138" s="1"/>
      <c r="C138" s="26">
        <f>B126*B67</f>
        <v>240.56999999999996</v>
      </c>
    </row>
    <row r="139" spans="1:3" ht="12.75">
      <c r="A139" s="5"/>
      <c r="B139" s="1"/>
      <c r="C139" s="26">
        <v>240.57</v>
      </c>
    </row>
    <row r="140" spans="1:3" ht="12.75">
      <c r="A140" s="5"/>
      <c r="B140" s="1"/>
      <c r="C140" s="26">
        <v>240.57</v>
      </c>
    </row>
    <row r="141" spans="3:11" ht="12.75">
      <c r="C141" s="26">
        <v>240.57</v>
      </c>
      <c r="G141" s="38"/>
      <c r="K141" s="38"/>
    </row>
    <row r="142" ht="13.5" thickBot="1"/>
    <row r="143" spans="1:4" ht="12.75">
      <c r="A143" s="61" t="s">
        <v>109</v>
      </c>
      <c r="B143" s="62"/>
      <c r="C143" s="63"/>
      <c r="D143" s="55"/>
    </row>
    <row r="144" spans="1:3" ht="13.5" thickBot="1">
      <c r="A144" s="64"/>
      <c r="B144" s="65"/>
      <c r="C144" s="66"/>
    </row>
    <row r="145" spans="1:2" ht="12.75">
      <c r="A145" s="1"/>
      <c r="B145" s="1"/>
    </row>
    <row r="147" spans="1:3" ht="12.75">
      <c r="A147" s="53" t="s">
        <v>111</v>
      </c>
      <c r="B147" s="56">
        <f>B118*(B81-B91)</f>
        <v>962.28</v>
      </c>
      <c r="C147" s="57" t="s">
        <v>119</v>
      </c>
    </row>
    <row r="148" spans="1:3" ht="12.75">
      <c r="A148" s="32" t="s">
        <v>116</v>
      </c>
      <c r="B148" s="35">
        <f>B118/B90</f>
        <v>0.0015706733216415878</v>
      </c>
      <c r="C148" s="34" t="s">
        <v>73</v>
      </c>
    </row>
    <row r="149" spans="1:3" ht="15.75">
      <c r="A149" s="36" t="s">
        <v>48</v>
      </c>
      <c r="B149" s="37">
        <f>B147/B103</f>
        <v>2.3798080630933145E-05</v>
      </c>
      <c r="C149" s="34" t="s">
        <v>63</v>
      </c>
    </row>
    <row r="150" spans="1:3" ht="12.75">
      <c r="A150" s="32" t="s">
        <v>115</v>
      </c>
      <c r="B150" s="33">
        <f>B58*(B148+B94*B149)</f>
        <v>163.29600000000002</v>
      </c>
      <c r="C150" s="34" t="s">
        <v>64</v>
      </c>
    </row>
    <row r="151" spans="1:3" ht="12.75">
      <c r="A151" s="32" t="s">
        <v>49</v>
      </c>
      <c r="B151" s="33">
        <f>B59*(B148+B95*B149)</f>
        <v>177.876</v>
      </c>
      <c r="C151" s="34" t="s">
        <v>65</v>
      </c>
    </row>
    <row r="152" spans="1:3" ht="12.75">
      <c r="A152" s="32" t="s">
        <v>50</v>
      </c>
      <c r="B152" s="33">
        <f>B60*(B148+B96*B149)</f>
        <v>192.45600000000002</v>
      </c>
      <c r="C152" s="34" t="s">
        <v>66</v>
      </c>
    </row>
    <row r="153" spans="1:3" ht="12.75">
      <c r="A153" s="32" t="s">
        <v>51</v>
      </c>
      <c r="B153" s="33">
        <f>B61*(B148+B97*B149)</f>
        <v>207.036</v>
      </c>
      <c r="C153" s="34" t="s">
        <v>67</v>
      </c>
    </row>
    <row r="154" spans="1:3" ht="12.75">
      <c r="A154" s="32" t="s">
        <v>184</v>
      </c>
      <c r="B154" s="33">
        <f>B62*(B148+B98*B149)</f>
        <v>221.616</v>
      </c>
      <c r="C154" s="34" t="s">
        <v>185</v>
      </c>
    </row>
    <row r="155" spans="1:3" ht="12.75">
      <c r="A155" s="32" t="s">
        <v>52</v>
      </c>
      <c r="B155" s="33">
        <f>B67*B99*B149</f>
        <v>-17.496</v>
      </c>
      <c r="C155" s="34" t="s">
        <v>68</v>
      </c>
    </row>
    <row r="156" spans="1:3" ht="12.75">
      <c r="A156" s="31" t="s">
        <v>53</v>
      </c>
      <c r="B156" s="33">
        <f>B68*B100*B149</f>
        <v>-5.832</v>
      </c>
      <c r="C156" s="34" t="s">
        <v>69</v>
      </c>
    </row>
    <row r="157" spans="1:3" ht="12.75">
      <c r="A157" s="31" t="s">
        <v>54</v>
      </c>
      <c r="B157" s="33">
        <f>B69*B101*B149</f>
        <v>5.832</v>
      </c>
      <c r="C157" s="34" t="s">
        <v>70</v>
      </c>
    </row>
    <row r="158" spans="1:3" ht="12.75">
      <c r="A158" s="31" t="s">
        <v>186</v>
      </c>
      <c r="B158" s="33">
        <f>B70*B102*B149</f>
        <v>17.496</v>
      </c>
      <c r="C158" s="34" t="s">
        <v>187</v>
      </c>
    </row>
    <row r="159" spans="1:2" ht="12.75">
      <c r="A159" s="5"/>
      <c r="B159" s="7">
        <f>SUM(B150:B158)</f>
        <v>962.28</v>
      </c>
    </row>
    <row r="160" spans="1:3" ht="12.75">
      <c r="A160" s="5"/>
      <c r="B160" s="1"/>
      <c r="C160" s="25">
        <f>B148*B58</f>
        <v>192.45600000000002</v>
      </c>
    </row>
    <row r="161" spans="1:3" ht="12.75">
      <c r="A161" s="5"/>
      <c r="B161" s="1"/>
      <c r="C161" s="25">
        <f>B148*B59</f>
        <v>192.45600000000002</v>
      </c>
    </row>
    <row r="162" spans="1:3" ht="12.75">
      <c r="A162" s="5"/>
      <c r="B162" s="1"/>
      <c r="C162" s="25">
        <v>192.46</v>
      </c>
    </row>
    <row r="163" ht="12.75">
      <c r="C163" s="25">
        <v>192.46</v>
      </c>
    </row>
    <row r="164" ht="12.75">
      <c r="C164" s="25">
        <v>192.46</v>
      </c>
    </row>
  </sheetData>
  <sheetProtection/>
  <mergeCells count="7">
    <mergeCell ref="A143:C144"/>
    <mergeCell ref="A1:G2"/>
    <mergeCell ref="A54:C55"/>
    <mergeCell ref="A76:C77"/>
    <mergeCell ref="A85:C86"/>
    <mergeCell ref="A106:C107"/>
    <mergeCell ref="A121:C12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Roma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benedetta schettini</cp:lastModifiedBy>
  <cp:lastPrinted>2010-06-07T14:33:50Z</cp:lastPrinted>
  <dcterms:created xsi:type="dcterms:W3CDTF">2010-06-04T08:34:42Z</dcterms:created>
  <dcterms:modified xsi:type="dcterms:W3CDTF">2020-12-07T11:50:13Z</dcterms:modified>
  <cp:category/>
  <cp:version/>
  <cp:contentType/>
  <cp:contentStatus/>
</cp:coreProperties>
</file>