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460" windowWidth="20340" windowHeight="161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'Foglio1'!$A$1:$H$105</definedName>
  </definedNames>
  <calcPr fullCalcOnLoad="1"/>
</workbook>
</file>

<file path=xl/sharedStrings.xml><?xml version="1.0" encoding="utf-8"?>
<sst xmlns="http://schemas.openxmlformats.org/spreadsheetml/2006/main" count="334" uniqueCount="154">
  <si>
    <t>Kv2</t>
  </si>
  <si>
    <t>Kv3</t>
  </si>
  <si>
    <t>Kv4</t>
  </si>
  <si>
    <t>dv3</t>
  </si>
  <si>
    <t>dv4</t>
  </si>
  <si>
    <t>H (m)</t>
  </si>
  <si>
    <t>Kv1(KN/m)</t>
  </si>
  <si>
    <t>dv2 (m)</t>
  </si>
  <si>
    <t>Ko1(KN/m)</t>
  </si>
  <si>
    <t>Ko2</t>
  </si>
  <si>
    <t>Ko3</t>
  </si>
  <si>
    <t>do3</t>
  </si>
  <si>
    <t xml:space="preserve"> </t>
  </si>
  <si>
    <t>y</t>
  </si>
  <si>
    <t>c</t>
  </si>
  <si>
    <t>q_p</t>
  </si>
  <si>
    <t>q_a</t>
  </si>
  <si>
    <t>Area tot (mq)</t>
  </si>
  <si>
    <t>q_s (KN/mq)</t>
  </si>
  <si>
    <t>X_G</t>
  </si>
  <si>
    <t>Y_G</t>
  </si>
  <si>
    <t>Y_C</t>
  </si>
  <si>
    <t>X_C (m)</t>
  </si>
  <si>
    <t>dd_v1</t>
  </si>
  <si>
    <t>dd_v2</t>
  </si>
  <si>
    <t>dd_v3</t>
  </si>
  <si>
    <t>dd_v4</t>
  </si>
  <si>
    <t>dd_o1</t>
  </si>
  <si>
    <t>dd_o2</t>
  </si>
  <si>
    <t>dd_o3</t>
  </si>
  <si>
    <t>modulo di Young</t>
  </si>
  <si>
    <t>rigidezza traslante contr.vert.1</t>
  </si>
  <si>
    <t>rigidezza traslante contr.vert.2</t>
  </si>
  <si>
    <t>rigidezza traslante contr.vert.3</t>
  </si>
  <si>
    <t>rigidezza traslante contr.vert.4</t>
  </si>
  <si>
    <t>rigidezza traslante contr.orizz.1</t>
  </si>
  <si>
    <t>rigidezza traslante contr.orizz.2</t>
  </si>
  <si>
    <t>rigidezza traslante contr.orizz.3</t>
  </si>
  <si>
    <t>distanza orizzontale controvento dal punto O</t>
  </si>
  <si>
    <t>distanza verticale controvento punto O</t>
  </si>
  <si>
    <t>do2</t>
  </si>
  <si>
    <t>Area totale impalcato</t>
  </si>
  <si>
    <t>coordinata X centro rigidezze</t>
  </si>
  <si>
    <t>coordinata Y centro rigidezze</t>
  </si>
  <si>
    <t>rigidezza totale orizzontale</t>
  </si>
  <si>
    <t>rigidezza totale verticale</t>
  </si>
  <si>
    <t>distanze controvento dal centro rigidezze</t>
  </si>
  <si>
    <t>rigidezza torsionale totale</t>
  </si>
  <si>
    <t>ϕ</t>
  </si>
  <si>
    <t>Fv2</t>
  </si>
  <si>
    <t>Fv3</t>
  </si>
  <si>
    <t>Fv4</t>
  </si>
  <si>
    <t>Fo1</t>
  </si>
  <si>
    <t>Fo2</t>
  </si>
  <si>
    <t>Fo3</t>
  </si>
  <si>
    <t>carico permanente di natura strutturale</t>
  </si>
  <si>
    <t>sovraccarico permanente</t>
  </si>
  <si>
    <t>sovraccarico accidentale</t>
  </si>
  <si>
    <t>carico totale permamente</t>
  </si>
  <si>
    <t>carico totale accidentale</t>
  </si>
  <si>
    <t>coefficiente di contemporaneità</t>
  </si>
  <si>
    <t>Pesi sismici</t>
  </si>
  <si>
    <t>coefficiente di intensità sismica</t>
  </si>
  <si>
    <t>rotazione impalcato</t>
  </si>
  <si>
    <t>Forza sul controvento verticale 1</t>
  </si>
  <si>
    <t>Forza sul controvento verticale 2</t>
  </si>
  <si>
    <t>Forza sul controvento verticale 3</t>
  </si>
  <si>
    <t>Forza sul controvento verticale 4</t>
  </si>
  <si>
    <t>Forza sul controvento orizzontale 1</t>
  </si>
  <si>
    <t>Forza sul controvento orizzontale 2</t>
  </si>
  <si>
    <t>Forza sul controvento orizzontale 3</t>
  </si>
  <si>
    <t>G (KN)</t>
  </si>
  <si>
    <t>traslazione orizzontale</t>
  </si>
  <si>
    <t>traslazione verticale</t>
  </si>
  <si>
    <t>K_ϕ (KN*m)</t>
  </si>
  <si>
    <t xml:space="preserve"> E (N/mmq)</t>
  </si>
  <si>
    <t>I_1</t>
  </si>
  <si>
    <t>I_2</t>
  </si>
  <si>
    <t>I_3</t>
  </si>
  <si>
    <t>I_4</t>
  </si>
  <si>
    <t>momento d'inerzia pilastro 1</t>
  </si>
  <si>
    <t>momento d'inerzia pilastro 2</t>
  </si>
  <si>
    <t>momento d'inerzia pilastro 3</t>
  </si>
  <si>
    <t>momento d'inerzia pilastro 4</t>
  </si>
  <si>
    <t>K_T</t>
  </si>
  <si>
    <t>rigidezza traslante telaio 1</t>
  </si>
  <si>
    <t>rigidezza traslante telaio 2</t>
  </si>
  <si>
    <t>rigidezza traslante telaio 3</t>
  </si>
  <si>
    <t>rigidezza traslante telaio 4</t>
  </si>
  <si>
    <t>rigidezza traslante telaio 5</t>
  </si>
  <si>
    <t>rigidezza traslante telaio 7</t>
  </si>
  <si>
    <t>rigidezza traslante telaio 6</t>
  </si>
  <si>
    <t>I_1 (cm^4)</t>
  </si>
  <si>
    <t xml:space="preserve"> E</t>
  </si>
  <si>
    <t>H</t>
  </si>
  <si>
    <t>altezza dei pilastri</t>
  </si>
  <si>
    <t>coordinata X centro d'area impalcato (centro massa)</t>
  </si>
  <si>
    <t>coordinata Y centro d'area impalcato (centro massa)</t>
  </si>
  <si>
    <t>K_T (KN/m)</t>
  </si>
  <si>
    <t>Step 1: calcolo delle rigidezze traslanti dei controventi dell'edificio</t>
  </si>
  <si>
    <t>Step 2: tabella sinottica controventi e distanze</t>
  </si>
  <si>
    <t>Step 3: calcolo del centro di massa</t>
  </si>
  <si>
    <t>Step 4: calcolo del centro di rigidezze e delle rigidezze globali</t>
  </si>
  <si>
    <t>Step 5: analisi dei carichi sismici</t>
  </si>
  <si>
    <t>Q (KN)</t>
  </si>
  <si>
    <t>W (KN)</t>
  </si>
  <si>
    <t>F (KN)</t>
  </si>
  <si>
    <t>Forza sismica orizzontale</t>
  </si>
  <si>
    <t>Step 6: ripartizione forza sismica lungo X</t>
  </si>
  <si>
    <t>Step 7: ripartizione forza sismica lungo Y</t>
  </si>
  <si>
    <t>M (KN*m)</t>
  </si>
  <si>
    <t>M (KN*M)</t>
  </si>
  <si>
    <t>Ko_tot</t>
  </si>
  <si>
    <t>Kv_tot</t>
  </si>
  <si>
    <t>u_o (m)</t>
  </si>
  <si>
    <t>Fv1 (KN)</t>
  </si>
  <si>
    <t>v_o (KN)</t>
  </si>
  <si>
    <t>momento torcente (positivo se antiorario)</t>
  </si>
  <si>
    <t>rotazione impalcato (positiva se antioraria)</t>
  </si>
  <si>
    <t>momento torcente</t>
  </si>
  <si>
    <t>pilastri che individuano il telaio</t>
  </si>
  <si>
    <t>Telaio 1v</t>
  </si>
  <si>
    <t>Telaio 2v</t>
  </si>
  <si>
    <t>Telaio 3v</t>
  </si>
  <si>
    <t>Telaio 4v</t>
  </si>
  <si>
    <t>Telaio 1o</t>
  </si>
  <si>
    <t>Telaio 2o</t>
  </si>
  <si>
    <t>Telaio 3o</t>
  </si>
  <si>
    <t xml:space="preserve">                                                                                                                 </t>
  </si>
  <si>
    <t>1-6-11-16</t>
  </si>
  <si>
    <t>1-2-3-4-5</t>
  </si>
  <si>
    <t>I_5</t>
  </si>
  <si>
    <t>momento d'inerzia pilastro 5</t>
  </si>
  <si>
    <t>2-6-12-17</t>
  </si>
  <si>
    <t>6-7-8-9-10</t>
  </si>
  <si>
    <t>3-8-13-18</t>
  </si>
  <si>
    <t>11-12-13-14-15</t>
  </si>
  <si>
    <t>4-9-14-19</t>
  </si>
  <si>
    <t>Telaio 4o</t>
  </si>
  <si>
    <t>16-17-18-19-20</t>
  </si>
  <si>
    <t>Telaio 5v</t>
  </si>
  <si>
    <t>5-10-15-20</t>
  </si>
  <si>
    <t>Kv5</t>
  </si>
  <si>
    <t>rigidezza traslante contr.vert.5</t>
  </si>
  <si>
    <t>dv5</t>
  </si>
  <si>
    <t>rigidezza traslante contr.orizz.4</t>
  </si>
  <si>
    <t>do4</t>
  </si>
  <si>
    <t>dd_v5</t>
  </si>
  <si>
    <t>dd_o4</t>
  </si>
  <si>
    <t>Forza sul controvento verticale 5</t>
  </si>
  <si>
    <t>Fv5</t>
  </si>
  <si>
    <t>Fo4</t>
  </si>
  <si>
    <t>Forza sul controvento orizzontale 4</t>
  </si>
  <si>
    <t>Ko4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</si>
</sst>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"/>
    <numFmt numFmtId="172" formatCode="0.00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sz val="10"/>
      <name val="GreekC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17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171" fontId="0" fillId="2" borderId="11" xfId="0" applyNumberForma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70" fontId="0" fillId="2" borderId="1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2" fontId="43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88" zoomScaleNormal="88" zoomScalePageLayoutView="0" workbookViewId="0" topLeftCell="C60">
      <selection activeCell="F55" sqref="F55"/>
    </sheetView>
  </sheetViews>
  <sheetFormatPr defaultColWidth="8.8515625" defaultRowHeight="12.75"/>
  <cols>
    <col min="1" max="1" width="11.8515625" style="1" bestFit="1" customWidth="1"/>
    <col min="2" max="2" width="11.7109375" style="9" bestFit="1" customWidth="1"/>
    <col min="3" max="3" width="45.140625" style="0" bestFit="1" customWidth="1"/>
    <col min="4" max="4" width="10.7109375" style="0" customWidth="1"/>
    <col min="5" max="5" width="11.8515625" style="5" customWidth="1"/>
    <col min="6" max="6" width="13.140625" style="1" customWidth="1"/>
    <col min="7" max="7" width="45.140625" style="0" customWidth="1"/>
    <col min="8" max="8" width="9.7109375" style="0" customWidth="1"/>
    <col min="9" max="9" width="10.7109375" style="0" customWidth="1"/>
    <col min="10" max="10" width="9.421875" style="0" customWidth="1"/>
    <col min="11" max="11" width="6.00390625" style="0" customWidth="1"/>
    <col min="12" max="12" width="6.140625" style="0" customWidth="1"/>
    <col min="13" max="13" width="6.8515625" style="0" customWidth="1"/>
    <col min="14" max="14" width="7.140625" style="0" customWidth="1"/>
  </cols>
  <sheetData>
    <row r="1" spans="1:7" ht="12.75">
      <c r="A1" s="61" t="s">
        <v>99</v>
      </c>
      <c r="B1" s="62"/>
      <c r="C1" s="62"/>
      <c r="D1" s="62"/>
      <c r="E1" s="62"/>
      <c r="F1" s="62"/>
      <c r="G1" s="63"/>
    </row>
    <row r="2" spans="1:7" ht="13.5" thickBot="1">
      <c r="A2" s="64"/>
      <c r="B2" s="65"/>
      <c r="C2" s="65"/>
      <c r="D2" s="65"/>
      <c r="E2" s="65"/>
      <c r="F2" s="65"/>
      <c r="G2" s="66"/>
    </row>
    <row r="3" ht="13.5" thickBot="1"/>
    <row r="4" spans="1:8" ht="13.5" thickBot="1">
      <c r="A4" s="26" t="s">
        <v>121</v>
      </c>
      <c r="B4" s="27" t="s">
        <v>129</v>
      </c>
      <c r="C4" s="25" t="s">
        <v>120</v>
      </c>
      <c r="D4" t="s">
        <v>12</v>
      </c>
      <c r="E4" s="26" t="s">
        <v>125</v>
      </c>
      <c r="F4" s="27" t="s">
        <v>130</v>
      </c>
      <c r="G4" s="2" t="s">
        <v>120</v>
      </c>
      <c r="H4" t="s">
        <v>12</v>
      </c>
    </row>
    <row r="5" spans="1:7" ht="12.75">
      <c r="A5" s="16" t="s">
        <v>75</v>
      </c>
      <c r="B5" s="17">
        <v>21000</v>
      </c>
      <c r="C5" s="24" t="s">
        <v>30</v>
      </c>
      <c r="E5" s="16" t="s">
        <v>93</v>
      </c>
      <c r="F5" s="17">
        <v>21000</v>
      </c>
      <c r="G5" s="2" t="s">
        <v>30</v>
      </c>
    </row>
    <row r="6" spans="1:7" ht="15.75">
      <c r="A6" s="3" t="s">
        <v>5</v>
      </c>
      <c r="B6" s="8">
        <v>3.5</v>
      </c>
      <c r="C6" s="2" t="s">
        <v>95</v>
      </c>
      <c r="E6" s="3" t="s">
        <v>94</v>
      </c>
      <c r="F6" s="51">
        <v>3.5</v>
      </c>
      <c r="G6" s="2" t="s">
        <v>95</v>
      </c>
    </row>
    <row r="7" spans="1:7" ht="12.75">
      <c r="A7" s="3" t="s">
        <v>92</v>
      </c>
      <c r="B7" s="8">
        <v>213333</v>
      </c>
      <c r="C7" s="2" t="s">
        <v>80</v>
      </c>
      <c r="E7" s="3" t="s">
        <v>76</v>
      </c>
      <c r="F7" s="8">
        <v>213333</v>
      </c>
      <c r="G7" s="2" t="s">
        <v>80</v>
      </c>
    </row>
    <row r="8" spans="1:7" ht="15" customHeight="1">
      <c r="A8" s="3" t="s">
        <v>77</v>
      </c>
      <c r="B8" s="8">
        <v>213333</v>
      </c>
      <c r="C8" s="2" t="s">
        <v>81</v>
      </c>
      <c r="E8" s="3" t="s">
        <v>77</v>
      </c>
      <c r="F8" s="8">
        <v>213333</v>
      </c>
      <c r="G8" s="2" t="s">
        <v>81</v>
      </c>
    </row>
    <row r="9" spans="1:7" ht="12.75">
      <c r="A9" s="3" t="s">
        <v>78</v>
      </c>
      <c r="B9" s="8">
        <v>213333</v>
      </c>
      <c r="C9" s="2" t="s">
        <v>82</v>
      </c>
      <c r="E9" s="3" t="s">
        <v>78</v>
      </c>
      <c r="F9" s="8">
        <v>213333</v>
      </c>
      <c r="G9" s="2" t="s">
        <v>82</v>
      </c>
    </row>
    <row r="10" spans="1:7" ht="12.75">
      <c r="A10" s="3" t="s">
        <v>79</v>
      </c>
      <c r="B10" s="8">
        <v>213333</v>
      </c>
      <c r="C10" s="50" t="s">
        <v>83</v>
      </c>
      <c r="D10" s="15"/>
      <c r="E10" s="3" t="s">
        <v>79</v>
      </c>
      <c r="F10" s="8">
        <v>213333</v>
      </c>
      <c r="G10" s="2" t="s">
        <v>83</v>
      </c>
    </row>
    <row r="11" spans="1:7" ht="12.75">
      <c r="A11" s="3" t="s">
        <v>131</v>
      </c>
      <c r="B11" s="8">
        <v>0</v>
      </c>
      <c r="C11" s="2" t="s">
        <v>132</v>
      </c>
      <c r="D11" s="15"/>
      <c r="E11" s="3" t="s">
        <v>131</v>
      </c>
      <c r="F11" s="8">
        <v>213333</v>
      </c>
      <c r="G11" s="2" t="s">
        <v>132</v>
      </c>
    </row>
    <row r="12" spans="1:7" ht="12.75">
      <c r="A12" s="34" t="s">
        <v>98</v>
      </c>
      <c r="B12" s="32">
        <f>12*B5*SUM(B7:B11)/B6^3*10^(-5)</f>
        <v>50155.0236734694</v>
      </c>
      <c r="C12" s="36" t="s">
        <v>85</v>
      </c>
      <c r="D12" s="15"/>
      <c r="E12" s="34" t="s">
        <v>84</v>
      </c>
      <c r="F12" s="32">
        <f>12*F5*SUM(F7:F11)/F6^3*10^(-5)</f>
        <v>62693.77959183674</v>
      </c>
      <c r="G12" s="33" t="s">
        <v>89</v>
      </c>
    </row>
    <row r="13" spans="1:7" ht="13.5" thickBot="1">
      <c r="A13" s="21" t="s">
        <v>12</v>
      </c>
      <c r="B13" s="22" t="s">
        <v>12</v>
      </c>
      <c r="C13" s="23" t="s">
        <v>12</v>
      </c>
      <c r="D13" s="13"/>
      <c r="E13" s="14" t="s">
        <v>12</v>
      </c>
      <c r="F13" s="14"/>
      <c r="G13" s="13" t="s">
        <v>12</v>
      </c>
    </row>
    <row r="14" spans="1:8" ht="13.5" thickBot="1">
      <c r="A14" s="26" t="s">
        <v>122</v>
      </c>
      <c r="B14" s="27" t="s">
        <v>133</v>
      </c>
      <c r="C14" s="25" t="s">
        <v>120</v>
      </c>
      <c r="D14" t="s">
        <v>12</v>
      </c>
      <c r="E14" s="26" t="s">
        <v>126</v>
      </c>
      <c r="F14" s="27" t="s">
        <v>134</v>
      </c>
      <c r="G14" s="25" t="s">
        <v>120</v>
      </c>
      <c r="H14" t="s">
        <v>12</v>
      </c>
    </row>
    <row r="15" spans="1:7" ht="12.75">
      <c r="A15" s="16" t="s">
        <v>93</v>
      </c>
      <c r="B15" s="17">
        <v>21000</v>
      </c>
      <c r="C15" s="24" t="s">
        <v>30</v>
      </c>
      <c r="E15" s="16" t="s">
        <v>93</v>
      </c>
      <c r="F15" s="17">
        <v>21000</v>
      </c>
      <c r="G15" s="24" t="s">
        <v>30</v>
      </c>
    </row>
    <row r="16" spans="1:7" ht="15.75">
      <c r="A16" s="3" t="s">
        <v>94</v>
      </c>
      <c r="B16" s="8">
        <v>3.5</v>
      </c>
      <c r="C16" s="2" t="s">
        <v>95</v>
      </c>
      <c r="E16" s="3" t="s">
        <v>94</v>
      </c>
      <c r="F16" s="51">
        <v>3.5</v>
      </c>
      <c r="G16" s="2" t="s">
        <v>95</v>
      </c>
    </row>
    <row r="17" spans="1:7" ht="12.75">
      <c r="A17" s="3" t="s">
        <v>76</v>
      </c>
      <c r="B17" s="8">
        <v>213333</v>
      </c>
      <c r="C17" s="2" t="s">
        <v>80</v>
      </c>
      <c r="E17" s="3" t="s">
        <v>76</v>
      </c>
      <c r="F17" s="8">
        <v>213333</v>
      </c>
      <c r="G17" s="2" t="s">
        <v>80</v>
      </c>
    </row>
    <row r="18" spans="1:7" ht="15" customHeight="1">
      <c r="A18" s="3" t="s">
        <v>77</v>
      </c>
      <c r="B18" s="8">
        <v>213333</v>
      </c>
      <c r="C18" s="2" t="s">
        <v>81</v>
      </c>
      <c r="E18" s="3" t="s">
        <v>77</v>
      </c>
      <c r="F18" s="8">
        <v>213333</v>
      </c>
      <c r="G18" s="2" t="s">
        <v>81</v>
      </c>
    </row>
    <row r="19" spans="1:7" ht="12.75">
      <c r="A19" s="3" t="s">
        <v>78</v>
      </c>
      <c r="B19" s="8">
        <v>213333</v>
      </c>
      <c r="C19" s="2" t="s">
        <v>82</v>
      </c>
      <c r="E19" s="3" t="s">
        <v>78</v>
      </c>
      <c r="F19" s="8">
        <v>213333</v>
      </c>
      <c r="G19" s="2" t="s">
        <v>82</v>
      </c>
    </row>
    <row r="20" spans="1:7" ht="12.75">
      <c r="A20" s="3" t="s">
        <v>79</v>
      </c>
      <c r="B20" s="8">
        <v>213333</v>
      </c>
      <c r="C20" s="50" t="s">
        <v>83</v>
      </c>
      <c r="D20" s="15"/>
      <c r="E20" s="3" t="s">
        <v>79</v>
      </c>
      <c r="F20" s="8">
        <v>213333</v>
      </c>
      <c r="G20" s="2" t="s">
        <v>83</v>
      </c>
    </row>
    <row r="21" spans="1:7" ht="12.75">
      <c r="A21" s="3" t="s">
        <v>131</v>
      </c>
      <c r="B21" s="8">
        <v>0</v>
      </c>
      <c r="C21" s="2" t="s">
        <v>132</v>
      </c>
      <c r="D21" s="15"/>
      <c r="E21" s="3" t="s">
        <v>131</v>
      </c>
      <c r="F21" s="8">
        <v>213333</v>
      </c>
      <c r="G21" s="2" t="s">
        <v>132</v>
      </c>
    </row>
    <row r="22" spans="1:7" ht="12.75">
      <c r="A22" s="34" t="s">
        <v>84</v>
      </c>
      <c r="B22" s="32">
        <f>12*B15*SUM(B17:B20)/B16^3*10^(-5)</f>
        <v>50155.0236734694</v>
      </c>
      <c r="C22" s="35" t="s">
        <v>86</v>
      </c>
      <c r="D22" s="15"/>
      <c r="E22" s="34" t="s">
        <v>84</v>
      </c>
      <c r="F22" s="32">
        <f>12*F15*SUM(F17:F21)/F16^3*10^(-5)</f>
        <v>62693.77959183674</v>
      </c>
      <c r="G22" s="35" t="s">
        <v>91</v>
      </c>
    </row>
    <row r="23" spans="1:7" ht="13.5" thickBot="1">
      <c r="A23" s="18" t="s">
        <v>12</v>
      </c>
      <c r="B23" s="19"/>
      <c r="C23" s="20"/>
      <c r="D23" s="13"/>
      <c r="E23" s="14"/>
      <c r="F23" s="14"/>
      <c r="G23" s="13"/>
    </row>
    <row r="24" spans="1:7" ht="13.5" thickBot="1">
      <c r="A24" s="26" t="s">
        <v>123</v>
      </c>
      <c r="B24" s="27" t="s">
        <v>135</v>
      </c>
      <c r="C24" s="25" t="s">
        <v>120</v>
      </c>
      <c r="D24" s="13"/>
      <c r="E24" s="26" t="s">
        <v>127</v>
      </c>
      <c r="F24" s="27" t="s">
        <v>136</v>
      </c>
      <c r="G24" s="25" t="s">
        <v>120</v>
      </c>
    </row>
    <row r="25" spans="1:7" ht="12.75">
      <c r="A25" s="16" t="s">
        <v>93</v>
      </c>
      <c r="B25" s="17">
        <v>21000</v>
      </c>
      <c r="C25" s="24" t="s">
        <v>30</v>
      </c>
      <c r="E25" s="16" t="s">
        <v>93</v>
      </c>
      <c r="F25" s="17">
        <v>21000</v>
      </c>
      <c r="G25" s="24" t="s">
        <v>30</v>
      </c>
    </row>
    <row r="26" spans="1:7" ht="15.75">
      <c r="A26" s="3" t="s">
        <v>94</v>
      </c>
      <c r="B26" s="8">
        <v>3.5</v>
      </c>
      <c r="C26" s="2" t="s">
        <v>95</v>
      </c>
      <c r="E26" s="3" t="s">
        <v>94</v>
      </c>
      <c r="F26" s="51">
        <v>3.5</v>
      </c>
      <c r="G26" s="2" t="s">
        <v>95</v>
      </c>
    </row>
    <row r="27" spans="1:7" ht="12.75">
      <c r="A27" s="3" t="s">
        <v>76</v>
      </c>
      <c r="B27" s="8">
        <v>213333</v>
      </c>
      <c r="C27" s="2" t="s">
        <v>80</v>
      </c>
      <c r="E27" s="3" t="s">
        <v>76</v>
      </c>
      <c r="F27" s="8">
        <v>213333</v>
      </c>
      <c r="G27" s="2" t="s">
        <v>80</v>
      </c>
    </row>
    <row r="28" spans="1:7" ht="12.75">
      <c r="A28" s="3" t="s">
        <v>77</v>
      </c>
      <c r="B28" s="8">
        <v>213333</v>
      </c>
      <c r="C28" s="2" t="s">
        <v>81</v>
      </c>
      <c r="E28" s="3" t="s">
        <v>77</v>
      </c>
      <c r="F28" s="8">
        <v>213333</v>
      </c>
      <c r="G28" s="2" t="s">
        <v>81</v>
      </c>
    </row>
    <row r="29" spans="1:7" ht="12.75">
      <c r="A29" s="3" t="s">
        <v>78</v>
      </c>
      <c r="B29" s="8">
        <v>213333</v>
      </c>
      <c r="C29" s="2" t="s">
        <v>82</v>
      </c>
      <c r="E29" s="3" t="s">
        <v>78</v>
      </c>
      <c r="F29" s="8">
        <v>213333</v>
      </c>
      <c r="G29" s="2" t="s">
        <v>82</v>
      </c>
    </row>
    <row r="30" spans="1:7" ht="12.75">
      <c r="A30" s="3" t="s">
        <v>79</v>
      </c>
      <c r="B30" s="8">
        <v>213333</v>
      </c>
      <c r="C30" s="2" t="s">
        <v>83</v>
      </c>
      <c r="E30" s="3" t="s">
        <v>79</v>
      </c>
      <c r="F30" s="8">
        <v>213333</v>
      </c>
      <c r="G30" s="2" t="s">
        <v>83</v>
      </c>
    </row>
    <row r="31" spans="1:7" ht="12.75">
      <c r="A31" s="3" t="s">
        <v>131</v>
      </c>
      <c r="B31" s="8">
        <v>0</v>
      </c>
      <c r="C31" s="2" t="s">
        <v>132</v>
      </c>
      <c r="E31" s="3" t="s">
        <v>131</v>
      </c>
      <c r="F31" s="8">
        <v>213333</v>
      </c>
      <c r="G31" s="2" t="s">
        <v>132</v>
      </c>
    </row>
    <row r="32" spans="1:7" ht="12.75">
      <c r="A32" s="34" t="s">
        <v>84</v>
      </c>
      <c r="B32" s="32">
        <f>12*B25*SUM(B27:B30)/B26^3*10^(-5)</f>
        <v>50155.0236734694</v>
      </c>
      <c r="C32" s="35" t="s">
        <v>87</v>
      </c>
      <c r="E32" s="34" t="s">
        <v>84</v>
      </c>
      <c r="F32" s="32">
        <f>12*F25*SUM(F27:F31)/F26^3*10^(-5)</f>
        <v>62693.77959183674</v>
      </c>
      <c r="G32" s="35" t="s">
        <v>90</v>
      </c>
    </row>
    <row r="33" spans="1:4" ht="13.5" thickBot="1">
      <c r="A33" s="5" t="s">
        <v>12</v>
      </c>
      <c r="B33" s="9" t="s">
        <v>12</v>
      </c>
      <c r="C33" t="s">
        <v>12</v>
      </c>
      <c r="D33" s="20"/>
    </row>
    <row r="34" spans="1:7" ht="13.5" thickBot="1">
      <c r="A34" s="26" t="s">
        <v>124</v>
      </c>
      <c r="B34" s="27" t="s">
        <v>137</v>
      </c>
      <c r="C34" s="25" t="s">
        <v>120</v>
      </c>
      <c r="D34" s="20"/>
      <c r="E34" s="26" t="s">
        <v>138</v>
      </c>
      <c r="F34" s="27" t="s">
        <v>139</v>
      </c>
      <c r="G34" s="25" t="s">
        <v>120</v>
      </c>
    </row>
    <row r="35" spans="1:7" ht="12.75">
      <c r="A35" s="16" t="s">
        <v>93</v>
      </c>
      <c r="B35" s="17">
        <v>21000</v>
      </c>
      <c r="C35" s="24" t="s">
        <v>30</v>
      </c>
      <c r="D35" s="20"/>
      <c r="E35" s="16" t="s">
        <v>93</v>
      </c>
      <c r="F35" s="17">
        <v>21000</v>
      </c>
      <c r="G35" s="24" t="s">
        <v>30</v>
      </c>
    </row>
    <row r="36" spans="1:7" ht="15.75">
      <c r="A36" s="3" t="s">
        <v>94</v>
      </c>
      <c r="B36" s="8">
        <v>3.5</v>
      </c>
      <c r="C36" s="2" t="s">
        <v>95</v>
      </c>
      <c r="D36" s="20"/>
      <c r="E36" s="3" t="s">
        <v>94</v>
      </c>
      <c r="F36" s="51">
        <v>3.5</v>
      </c>
      <c r="G36" s="2" t="s">
        <v>95</v>
      </c>
    </row>
    <row r="37" spans="1:7" ht="12.75">
      <c r="A37" s="3" t="s">
        <v>76</v>
      </c>
      <c r="B37" s="8">
        <v>213333</v>
      </c>
      <c r="C37" s="2" t="s">
        <v>80</v>
      </c>
      <c r="D37" s="20"/>
      <c r="E37" s="3" t="s">
        <v>76</v>
      </c>
      <c r="F37" s="8">
        <v>213333</v>
      </c>
      <c r="G37" s="2" t="s">
        <v>80</v>
      </c>
    </row>
    <row r="38" spans="1:7" ht="12.75">
      <c r="A38" s="3" t="s">
        <v>77</v>
      </c>
      <c r="B38" s="8">
        <v>213333</v>
      </c>
      <c r="C38" s="2" t="s">
        <v>81</v>
      </c>
      <c r="D38" s="20"/>
      <c r="E38" s="3" t="s">
        <v>77</v>
      </c>
      <c r="F38" s="8">
        <v>213333</v>
      </c>
      <c r="G38" s="2" t="s">
        <v>81</v>
      </c>
    </row>
    <row r="39" spans="1:7" ht="12.75">
      <c r="A39" s="3" t="s">
        <v>78</v>
      </c>
      <c r="B39" s="8">
        <v>213333</v>
      </c>
      <c r="C39" s="2" t="s">
        <v>82</v>
      </c>
      <c r="D39" s="20"/>
      <c r="E39" s="3" t="s">
        <v>78</v>
      </c>
      <c r="F39" s="8">
        <v>213333</v>
      </c>
      <c r="G39" s="2" t="s">
        <v>82</v>
      </c>
    </row>
    <row r="40" spans="1:7" ht="12.75">
      <c r="A40" s="3" t="s">
        <v>79</v>
      </c>
      <c r="B40" s="8">
        <v>213333</v>
      </c>
      <c r="C40" s="2" t="s">
        <v>83</v>
      </c>
      <c r="D40" s="20"/>
      <c r="E40" s="3" t="s">
        <v>79</v>
      </c>
      <c r="F40" s="8">
        <v>213333</v>
      </c>
      <c r="G40" s="2" t="s">
        <v>83</v>
      </c>
    </row>
    <row r="41" spans="1:7" ht="12.75">
      <c r="A41" s="3" t="s">
        <v>131</v>
      </c>
      <c r="B41" s="8">
        <v>0</v>
      </c>
      <c r="C41" s="2" t="s">
        <v>132</v>
      </c>
      <c r="D41" s="20"/>
      <c r="E41" s="3" t="s">
        <v>131</v>
      </c>
      <c r="F41" s="8">
        <v>213333</v>
      </c>
      <c r="G41" s="2" t="s">
        <v>132</v>
      </c>
    </row>
    <row r="42" spans="1:7" ht="12.75">
      <c r="A42" s="34" t="s">
        <v>84</v>
      </c>
      <c r="B42" s="32">
        <f>12*B35*SUM(B37:B40)/B36^3*10^(-5)</f>
        <v>50155.0236734694</v>
      </c>
      <c r="C42" s="35" t="s">
        <v>88</v>
      </c>
      <c r="D42" s="20"/>
      <c r="E42" s="34" t="s">
        <v>84</v>
      </c>
      <c r="F42" s="32">
        <f>12*F35*SUM(F37:F41)/F36^3*10^(-5)</f>
        <v>62693.77959183674</v>
      </c>
      <c r="G42" s="35" t="s">
        <v>90</v>
      </c>
    </row>
    <row r="43" spans="1:5" ht="13.5" thickBot="1">
      <c r="A43"/>
      <c r="B43"/>
      <c r="D43" s="20"/>
      <c r="E43" s="1"/>
    </row>
    <row r="44" spans="1:7" ht="13.5" thickBot="1">
      <c r="A44" s="26" t="s">
        <v>140</v>
      </c>
      <c r="B44" s="27" t="s">
        <v>141</v>
      </c>
      <c r="C44" s="25" t="s">
        <v>120</v>
      </c>
      <c r="E44" s="61" t="s">
        <v>103</v>
      </c>
      <c r="F44" s="62"/>
      <c r="G44" s="63"/>
    </row>
    <row r="45" spans="1:7" ht="13.5" thickBot="1">
      <c r="A45" s="16" t="s">
        <v>93</v>
      </c>
      <c r="B45" s="17">
        <v>21000</v>
      </c>
      <c r="C45" s="24" t="s">
        <v>30</v>
      </c>
      <c r="E45" s="64"/>
      <c r="F45" s="65"/>
      <c r="G45" s="66"/>
    </row>
    <row r="46" spans="1:7" ht="15.75">
      <c r="A46" s="3" t="s">
        <v>94</v>
      </c>
      <c r="B46" s="51">
        <v>3.5</v>
      </c>
      <c r="C46" s="2" t="s">
        <v>95</v>
      </c>
      <c r="E46" s="14" t="s">
        <v>12</v>
      </c>
      <c r="F46" s="14" t="s">
        <v>12</v>
      </c>
      <c r="G46" s="13" t="s">
        <v>12</v>
      </c>
    </row>
    <row r="47" spans="1:7" ht="12.75">
      <c r="A47" s="3" t="s">
        <v>76</v>
      </c>
      <c r="B47" s="8">
        <v>213333</v>
      </c>
      <c r="C47" s="2" t="s">
        <v>80</v>
      </c>
      <c r="E47" s="3" t="s">
        <v>18</v>
      </c>
      <c r="F47" s="8">
        <v>1.7</v>
      </c>
      <c r="G47" s="2" t="s">
        <v>55</v>
      </c>
    </row>
    <row r="48" spans="1:7" ht="12.75">
      <c r="A48" s="3" t="s">
        <v>77</v>
      </c>
      <c r="B48" s="8">
        <v>213333</v>
      </c>
      <c r="C48" s="2" t="s">
        <v>81</v>
      </c>
      <c r="E48" s="3" t="s">
        <v>15</v>
      </c>
      <c r="F48" s="8">
        <v>3.4</v>
      </c>
      <c r="G48" s="2" t="s">
        <v>56</v>
      </c>
    </row>
    <row r="49" spans="1:7" ht="12.75">
      <c r="A49" s="3" t="s">
        <v>78</v>
      </c>
      <c r="B49" s="8">
        <v>213333</v>
      </c>
      <c r="C49" s="2" t="s">
        <v>82</v>
      </c>
      <c r="E49" s="3" t="s">
        <v>16</v>
      </c>
      <c r="F49" s="8">
        <v>2</v>
      </c>
      <c r="G49" s="2" t="s">
        <v>57</v>
      </c>
    </row>
    <row r="50" spans="1:7" ht="12.75">
      <c r="A50" s="3" t="s">
        <v>79</v>
      </c>
      <c r="B50" s="8">
        <v>213333</v>
      </c>
      <c r="C50" s="2" t="s">
        <v>83</v>
      </c>
      <c r="E50" s="31" t="s">
        <v>71</v>
      </c>
      <c r="F50" s="32">
        <f>(F47+F48)*B81</f>
        <v>1346.3999999999999</v>
      </c>
      <c r="G50" s="33" t="s">
        <v>58</v>
      </c>
    </row>
    <row r="51" spans="1:7" ht="12.75">
      <c r="A51" s="3" t="s">
        <v>131</v>
      </c>
      <c r="B51" s="8">
        <v>0</v>
      </c>
      <c r="C51" s="2" t="s">
        <v>132</v>
      </c>
      <c r="E51" s="31" t="s">
        <v>104</v>
      </c>
      <c r="F51" s="32">
        <f>F49*B81</f>
        <v>528</v>
      </c>
      <c r="G51" s="33" t="s">
        <v>59</v>
      </c>
    </row>
    <row r="52" spans="1:7" ht="12.75">
      <c r="A52" s="34" t="s">
        <v>84</v>
      </c>
      <c r="B52" s="32">
        <f>12*B45*SUM(B47:B50)/B46^3*10^(-5)</f>
        <v>50155.0236734694</v>
      </c>
      <c r="C52" s="55" t="s">
        <v>89</v>
      </c>
      <c r="E52" s="4" t="s">
        <v>13</v>
      </c>
      <c r="F52" s="8">
        <v>0.3</v>
      </c>
      <c r="G52" s="2" t="s">
        <v>60</v>
      </c>
    </row>
    <row r="53" spans="1:7" ht="13.5" thickBot="1">
      <c r="A53"/>
      <c r="B53"/>
      <c r="E53" s="31" t="s">
        <v>105</v>
      </c>
      <c r="F53" s="32">
        <f>F50+F51*F52</f>
        <v>1504.8</v>
      </c>
      <c r="G53" s="33" t="s">
        <v>61</v>
      </c>
    </row>
    <row r="54" spans="1:7" ht="12.75">
      <c r="A54" s="61" t="s">
        <v>100</v>
      </c>
      <c r="B54" s="62"/>
      <c r="C54" s="63"/>
      <c r="E54" s="3" t="s">
        <v>14</v>
      </c>
      <c r="F54" s="8">
        <v>0.15</v>
      </c>
      <c r="G54" s="2" t="s">
        <v>62</v>
      </c>
    </row>
    <row r="55" spans="1:7" ht="13.5" thickBot="1">
      <c r="A55" s="64"/>
      <c r="B55" s="65"/>
      <c r="C55" s="66"/>
      <c r="E55" s="41" t="s">
        <v>106</v>
      </c>
      <c r="F55" s="42">
        <f>F53*F54</f>
        <v>225.72</v>
      </c>
      <c r="G55" s="33" t="s">
        <v>107</v>
      </c>
    </row>
    <row r="56" spans="5:6" ht="12.75">
      <c r="E56" s="6" t="s">
        <v>12</v>
      </c>
      <c r="F56" s="7"/>
    </row>
    <row r="57" spans="1:12" ht="13.5" thickBot="1">
      <c r="A57" s="31" t="s">
        <v>6</v>
      </c>
      <c r="B57" s="32">
        <f>B12</f>
        <v>50155.0236734694</v>
      </c>
      <c r="C57" s="33" t="s">
        <v>31</v>
      </c>
      <c r="H57" t="s">
        <v>12</v>
      </c>
      <c r="I57" t="s">
        <v>12</v>
      </c>
      <c r="J57" t="s">
        <v>12</v>
      </c>
      <c r="K57" t="s">
        <v>12</v>
      </c>
      <c r="L57" t="s">
        <v>12</v>
      </c>
    </row>
    <row r="58" spans="1:7" ht="12.75">
      <c r="A58" s="31" t="s">
        <v>0</v>
      </c>
      <c r="B58" s="32">
        <f>B22</f>
        <v>50155.0236734694</v>
      </c>
      <c r="C58" s="33" t="s">
        <v>32</v>
      </c>
      <c r="E58" s="61" t="s">
        <v>108</v>
      </c>
      <c r="F58" s="62"/>
      <c r="G58" s="63"/>
    </row>
    <row r="59" spans="1:7" ht="13.5" thickBot="1">
      <c r="A59" s="31" t="s">
        <v>1</v>
      </c>
      <c r="B59" s="32">
        <f>B32</f>
        <v>50155.0236734694</v>
      </c>
      <c r="C59" s="33" t="s">
        <v>33</v>
      </c>
      <c r="E59" s="64"/>
      <c r="F59" s="65"/>
      <c r="G59" s="66"/>
    </row>
    <row r="60" spans="1:5" ht="12.75">
      <c r="A60" s="31" t="s">
        <v>2</v>
      </c>
      <c r="B60" s="32">
        <f>B42</f>
        <v>50155.0236734694</v>
      </c>
      <c r="C60" s="33" t="s">
        <v>34</v>
      </c>
      <c r="E60" s="1"/>
    </row>
    <row r="61" spans="1:5" ht="12.75">
      <c r="A61" s="53" t="s">
        <v>142</v>
      </c>
      <c r="B61" s="32">
        <f>B52</f>
        <v>50155.0236734694</v>
      </c>
      <c r="C61" s="54" t="s">
        <v>143</v>
      </c>
      <c r="E61" s="1"/>
    </row>
    <row r="62" spans="1:21" ht="15" customHeight="1">
      <c r="A62" s="10" t="s">
        <v>7</v>
      </c>
      <c r="B62" s="11">
        <v>5</v>
      </c>
      <c r="C62" s="52" t="s">
        <v>38</v>
      </c>
      <c r="E62" s="43" t="s">
        <v>110</v>
      </c>
      <c r="F62" s="44">
        <f>F55*(B92-B83)</f>
        <v>0</v>
      </c>
      <c r="G62" s="45" t="s">
        <v>117</v>
      </c>
      <c r="U62" t="s">
        <v>128</v>
      </c>
    </row>
    <row r="63" spans="1:7" ht="12.75">
      <c r="A63" s="10" t="s">
        <v>3</v>
      </c>
      <c r="B63" s="11">
        <v>10</v>
      </c>
      <c r="C63" s="12" t="s">
        <v>38</v>
      </c>
      <c r="E63" s="43" t="s">
        <v>114</v>
      </c>
      <c r="F63" s="46">
        <f>F55/B89</f>
        <v>0.0009000892970145264</v>
      </c>
      <c r="G63" s="45" t="s">
        <v>72</v>
      </c>
    </row>
    <row r="64" spans="1:7" ht="12.75">
      <c r="A64" s="10" t="s">
        <v>4</v>
      </c>
      <c r="B64" s="11">
        <v>15</v>
      </c>
      <c r="C64" s="12" t="s">
        <v>38</v>
      </c>
      <c r="E64" s="47" t="s">
        <v>48</v>
      </c>
      <c r="F64" s="48">
        <f>F62/B102</f>
        <v>0</v>
      </c>
      <c r="G64" s="45" t="s">
        <v>118</v>
      </c>
    </row>
    <row r="65" spans="1:7" ht="12.75">
      <c r="A65" s="56" t="s">
        <v>144</v>
      </c>
      <c r="B65" s="11">
        <v>20</v>
      </c>
      <c r="C65" s="12" t="s">
        <v>38</v>
      </c>
      <c r="E65" s="43" t="s">
        <v>115</v>
      </c>
      <c r="F65" s="44">
        <f>B57*B93*F64</f>
        <v>0</v>
      </c>
      <c r="G65" s="45" t="s">
        <v>64</v>
      </c>
    </row>
    <row r="66" spans="1:7" ht="12.75">
      <c r="A66" s="31" t="s">
        <v>8</v>
      </c>
      <c r="B66" s="32">
        <f>F12</f>
        <v>62693.77959183674</v>
      </c>
      <c r="C66" s="33" t="s">
        <v>35</v>
      </c>
      <c r="E66" s="43" t="s">
        <v>49</v>
      </c>
      <c r="F66" s="44">
        <f>B58*B94*F64</f>
        <v>0</v>
      </c>
      <c r="G66" s="45" t="s">
        <v>65</v>
      </c>
    </row>
    <row r="67" spans="1:7" ht="12.75">
      <c r="A67" s="31" t="s">
        <v>9</v>
      </c>
      <c r="B67" s="32">
        <f>F22</f>
        <v>62693.77959183674</v>
      </c>
      <c r="C67" s="33" t="s">
        <v>36</v>
      </c>
      <c r="E67" s="43" t="s">
        <v>50</v>
      </c>
      <c r="F67" s="44">
        <f>B59*B95*F64</f>
        <v>0</v>
      </c>
      <c r="G67" s="45" t="s">
        <v>66</v>
      </c>
    </row>
    <row r="68" spans="1:11" ht="12.75">
      <c r="A68" s="31" t="s">
        <v>10</v>
      </c>
      <c r="B68" s="32">
        <f>F32</f>
        <v>62693.77959183674</v>
      </c>
      <c r="C68" s="33" t="s">
        <v>37</v>
      </c>
      <c r="E68" s="43" t="s">
        <v>51</v>
      </c>
      <c r="F68" s="44">
        <f>B60*B96*F64</f>
        <v>0</v>
      </c>
      <c r="G68" s="45" t="s">
        <v>67</v>
      </c>
      <c r="K68" t="s">
        <v>12</v>
      </c>
    </row>
    <row r="69" spans="1:7" ht="12.75">
      <c r="A69" s="53" t="s">
        <v>153</v>
      </c>
      <c r="B69" s="32">
        <f>F42</f>
        <v>62693.77959183674</v>
      </c>
      <c r="C69" s="54" t="s">
        <v>145</v>
      </c>
      <c r="E69" s="37" t="s">
        <v>150</v>
      </c>
      <c r="F69" s="44">
        <f>B61*B97*F64</f>
        <v>0</v>
      </c>
      <c r="G69" s="58" t="s">
        <v>149</v>
      </c>
    </row>
    <row r="70" spans="1:7" ht="12.75">
      <c r="A70" s="3" t="s">
        <v>40</v>
      </c>
      <c r="B70" s="8">
        <v>4</v>
      </c>
      <c r="C70" s="2" t="s">
        <v>39</v>
      </c>
      <c r="E70" s="43" t="s">
        <v>52</v>
      </c>
      <c r="F70" s="44">
        <f>B66*(F63+B98*F64)</f>
        <v>56.43</v>
      </c>
      <c r="G70" s="45" t="s">
        <v>68</v>
      </c>
    </row>
    <row r="71" spans="1:7" ht="12.75">
      <c r="A71" s="3" t="s">
        <v>11</v>
      </c>
      <c r="B71" s="8">
        <v>8</v>
      </c>
      <c r="C71" s="2" t="s">
        <v>39</v>
      </c>
      <c r="E71" s="37" t="s">
        <v>53</v>
      </c>
      <c r="F71" s="44">
        <f>B67*(F63+B99*F64)</f>
        <v>56.43</v>
      </c>
      <c r="G71" s="45" t="s">
        <v>69</v>
      </c>
    </row>
    <row r="72" spans="1:7" ht="12.75">
      <c r="A72" s="57" t="s">
        <v>146</v>
      </c>
      <c r="B72" s="8">
        <v>12</v>
      </c>
      <c r="C72" s="2" t="s">
        <v>39</v>
      </c>
      <c r="E72" s="37" t="s">
        <v>54</v>
      </c>
      <c r="F72" s="44">
        <f>B68*(F63+B100*F64)</f>
        <v>56.43</v>
      </c>
      <c r="G72" s="45" t="s">
        <v>70</v>
      </c>
    </row>
    <row r="73" spans="1:7" ht="12.75">
      <c r="A73" s="59"/>
      <c r="B73" s="60"/>
      <c r="C73" s="13"/>
      <c r="E73" s="37" t="s">
        <v>151</v>
      </c>
      <c r="F73" s="44">
        <f>B69*(F63+B101*F64)</f>
        <v>56.43</v>
      </c>
      <c r="G73" s="58" t="s">
        <v>152</v>
      </c>
    </row>
    <row r="74" ht="12.75">
      <c r="F74" s="9">
        <f>SUM(F65:F73)</f>
        <v>225.72</v>
      </c>
    </row>
    <row r="75" ht="12.75">
      <c r="G75" s="29">
        <f>B66*F63</f>
        <v>56.43</v>
      </c>
    </row>
    <row r="76" ht="12.75">
      <c r="G76" s="30">
        <f>B67*F63</f>
        <v>56.43</v>
      </c>
    </row>
    <row r="77" ht="13.5" thickBot="1">
      <c r="G77" s="30">
        <f>B68*F63</f>
        <v>56.43</v>
      </c>
    </row>
    <row r="78" spans="1:7" ht="12.75">
      <c r="A78" s="61" t="s">
        <v>101</v>
      </c>
      <c r="B78" s="62"/>
      <c r="C78" s="63"/>
      <c r="G78" s="30">
        <f>B69*F63</f>
        <v>56.43</v>
      </c>
    </row>
    <row r="79" spans="1:7" ht="13.5" thickBot="1">
      <c r="A79" s="64"/>
      <c r="B79" s="65"/>
      <c r="C79" s="66"/>
      <c r="G79" s="49">
        <f>SUM(G75:G78)</f>
        <v>225.72</v>
      </c>
    </row>
    <row r="80" ht="13.5" thickBot="1"/>
    <row r="81" spans="1:7" ht="12.75">
      <c r="A81" s="31" t="s">
        <v>17</v>
      </c>
      <c r="B81" s="32">
        <v>264</v>
      </c>
      <c r="C81" s="33" t="s">
        <v>41</v>
      </c>
      <c r="E81" s="61" t="s">
        <v>109</v>
      </c>
      <c r="F81" s="62"/>
      <c r="G81" s="63"/>
    </row>
    <row r="82" spans="1:7" ht="13.5" thickBot="1">
      <c r="A82" s="34" t="s">
        <v>19</v>
      </c>
      <c r="B82" s="32">
        <v>11</v>
      </c>
      <c r="C82" s="33" t="s">
        <v>96</v>
      </c>
      <c r="E82" s="64"/>
      <c r="F82" s="65"/>
      <c r="G82" s="66"/>
    </row>
    <row r="83" spans="1:3" ht="12.75">
      <c r="A83" s="34" t="s">
        <v>20</v>
      </c>
      <c r="B83" s="32">
        <v>6</v>
      </c>
      <c r="C83" s="33" t="s">
        <v>97</v>
      </c>
    </row>
    <row r="84" spans="5:7" ht="12.75">
      <c r="E84" s="43" t="s">
        <v>111</v>
      </c>
      <c r="F84" s="44">
        <f>F55*(B82-B91)</f>
        <v>225.7199999999996</v>
      </c>
      <c r="G84" s="45" t="s">
        <v>119</v>
      </c>
    </row>
    <row r="85" spans="5:7" ht="13.5" thickBot="1">
      <c r="E85" s="43" t="s">
        <v>116</v>
      </c>
      <c r="F85" s="46">
        <f>F55/B90</f>
        <v>0.0009000892970145264</v>
      </c>
      <c r="G85" s="45" t="s">
        <v>73</v>
      </c>
    </row>
    <row r="86" spans="1:7" ht="12.75">
      <c r="A86" s="61" t="s">
        <v>102</v>
      </c>
      <c r="B86" s="62"/>
      <c r="C86" s="63"/>
      <c r="E86" s="47" t="s">
        <v>48</v>
      </c>
      <c r="F86" s="48">
        <f>F84/B102</f>
        <v>1.2858418528778925E-05</v>
      </c>
      <c r="G86" s="45" t="s">
        <v>63</v>
      </c>
    </row>
    <row r="87" spans="1:7" ht="13.5" thickBot="1">
      <c r="A87" s="64"/>
      <c r="B87" s="65"/>
      <c r="C87" s="66"/>
      <c r="E87" s="43" t="s">
        <v>115</v>
      </c>
      <c r="F87" s="44">
        <f>B57*(F85+B93*F86)</f>
        <v>38.69485714285715</v>
      </c>
      <c r="G87" s="45" t="s">
        <v>64</v>
      </c>
    </row>
    <row r="88" spans="5:7" ht="12.75" customHeight="1">
      <c r="E88" s="43" t="s">
        <v>49</v>
      </c>
      <c r="F88" s="44">
        <f>B58*(F85+B94*F86)</f>
        <v>41.91942857142858</v>
      </c>
      <c r="G88" s="45" t="s">
        <v>65</v>
      </c>
    </row>
    <row r="89" spans="1:7" ht="12.75">
      <c r="A89" s="37" t="s">
        <v>112</v>
      </c>
      <c r="B89" s="32">
        <f>SUM(B66:B69)</f>
        <v>250775.11836734696</v>
      </c>
      <c r="C89" s="33" t="s">
        <v>44</v>
      </c>
      <c r="E89" s="43" t="s">
        <v>50</v>
      </c>
      <c r="F89" s="44">
        <f>B59*(F85+B95*F86)</f>
        <v>45.144</v>
      </c>
      <c r="G89" s="45" t="s">
        <v>66</v>
      </c>
    </row>
    <row r="90" spans="1:7" ht="12.75">
      <c r="A90" s="37" t="s">
        <v>113</v>
      </c>
      <c r="B90" s="32">
        <f>SUM(B57:B61)</f>
        <v>250775.118367347</v>
      </c>
      <c r="C90" s="33" t="s">
        <v>45</v>
      </c>
      <c r="E90" s="43" t="s">
        <v>51</v>
      </c>
      <c r="F90" s="44">
        <f>B60*(F85+B96*F86)</f>
        <v>48.36857142857142</v>
      </c>
      <c r="G90" s="45" t="s">
        <v>67</v>
      </c>
    </row>
    <row r="91" spans="1:7" ht="12.75">
      <c r="A91" s="38" t="s">
        <v>22</v>
      </c>
      <c r="B91" s="39">
        <f>(B58*B62+B59*B63+B60*B64+B61*B65)/B90</f>
        <v>10.000000000000002</v>
      </c>
      <c r="C91" s="40" t="s">
        <v>42</v>
      </c>
      <c r="E91" s="37" t="s">
        <v>150</v>
      </c>
      <c r="F91" s="44">
        <f>B61*(F85+B97*F86)</f>
        <v>51.593142857142844</v>
      </c>
      <c r="G91" s="58" t="s">
        <v>149</v>
      </c>
    </row>
    <row r="92" spans="1:7" ht="12.75">
      <c r="A92" s="37" t="s">
        <v>21</v>
      </c>
      <c r="B92" s="32">
        <f>(B67*B70+B68*B71+B69*B72)/B89</f>
        <v>6</v>
      </c>
      <c r="C92" s="33" t="s">
        <v>43</v>
      </c>
      <c r="E92" s="43" t="s">
        <v>52</v>
      </c>
      <c r="F92" s="44">
        <f>B66*B98*F86</f>
        <v>-4.836857142857133</v>
      </c>
      <c r="G92" s="45" t="s">
        <v>68</v>
      </c>
    </row>
    <row r="93" spans="1:7" ht="12.75">
      <c r="A93" s="37" t="s">
        <v>23</v>
      </c>
      <c r="B93" s="32">
        <f>-B91</f>
        <v>-10.000000000000002</v>
      </c>
      <c r="C93" s="33" t="s">
        <v>46</v>
      </c>
      <c r="E93" s="37" t="s">
        <v>53</v>
      </c>
      <c r="F93" s="44">
        <f>B67*B99*F86</f>
        <v>-1.6122857142857112</v>
      </c>
      <c r="G93" s="45" t="s">
        <v>69</v>
      </c>
    </row>
    <row r="94" spans="1:7" ht="12.75">
      <c r="A94" s="37" t="s">
        <v>24</v>
      </c>
      <c r="B94" s="32">
        <f>B62-B91</f>
        <v>-5.000000000000002</v>
      </c>
      <c r="C94" s="33" t="s">
        <v>46</v>
      </c>
      <c r="E94" s="37" t="s">
        <v>54</v>
      </c>
      <c r="F94" s="44">
        <f>B68*B100*F86</f>
        <v>1.6122857142857112</v>
      </c>
      <c r="G94" s="45" t="s">
        <v>70</v>
      </c>
    </row>
    <row r="95" spans="1:7" ht="12.75">
      <c r="A95" s="37" t="s">
        <v>25</v>
      </c>
      <c r="B95" s="32">
        <f>B63-B91</f>
        <v>0</v>
      </c>
      <c r="C95" s="33" t="s">
        <v>46</v>
      </c>
      <c r="E95" s="37" t="s">
        <v>151</v>
      </c>
      <c r="F95" s="44">
        <f>B69*B101*F86</f>
        <v>4.836857142857133</v>
      </c>
      <c r="G95" s="58" t="s">
        <v>152</v>
      </c>
    </row>
    <row r="96" spans="1:6" ht="12.75">
      <c r="A96" s="37" t="s">
        <v>26</v>
      </c>
      <c r="B96" s="32">
        <f>B64-B91</f>
        <v>4.999999999999998</v>
      </c>
      <c r="C96" s="33" t="s">
        <v>46</v>
      </c>
      <c r="F96" s="9">
        <f>SUM(F87:F95)</f>
        <v>225.72</v>
      </c>
    </row>
    <row r="97" spans="1:7" ht="12.75">
      <c r="A97" s="37" t="s">
        <v>147</v>
      </c>
      <c r="B97" s="32">
        <f>B65-B91</f>
        <v>9.999999999999998</v>
      </c>
      <c r="C97" s="33" t="s">
        <v>46</v>
      </c>
      <c r="G97" s="28">
        <f>B57*F85</f>
        <v>45.144</v>
      </c>
    </row>
    <row r="98" spans="1:7" ht="12.75">
      <c r="A98" s="37" t="s">
        <v>27</v>
      </c>
      <c r="B98" s="32">
        <f>-B92</f>
        <v>-6</v>
      </c>
      <c r="C98" s="33" t="s">
        <v>46</v>
      </c>
      <c r="G98" s="28">
        <f>B58*F85</f>
        <v>45.144</v>
      </c>
    </row>
    <row r="99" spans="1:7" ht="12.75">
      <c r="A99" s="37" t="s">
        <v>28</v>
      </c>
      <c r="B99" s="32">
        <f>B70-B92</f>
        <v>-2</v>
      </c>
      <c r="C99" s="33" t="s">
        <v>46</v>
      </c>
      <c r="G99" s="28">
        <f>B59*F85</f>
        <v>45.144</v>
      </c>
    </row>
    <row r="100" spans="1:7" ht="12.75">
      <c r="A100" s="37" t="s">
        <v>29</v>
      </c>
      <c r="B100" s="32">
        <f>B71-B92</f>
        <v>2</v>
      </c>
      <c r="C100" s="33" t="s">
        <v>46</v>
      </c>
      <c r="G100" s="28">
        <f>B59*F85</f>
        <v>45.144</v>
      </c>
    </row>
    <row r="101" spans="1:7" ht="12.75">
      <c r="A101" s="37" t="s">
        <v>148</v>
      </c>
      <c r="B101" s="32">
        <f>B72-B92</f>
        <v>6</v>
      </c>
      <c r="C101" s="33" t="s">
        <v>46</v>
      </c>
      <c r="G101" s="28">
        <f>B60*F85</f>
        <v>45.144</v>
      </c>
    </row>
    <row r="102" spans="1:7" ht="12.75">
      <c r="A102" s="37" t="s">
        <v>74</v>
      </c>
      <c r="B102" s="32">
        <f>B57*B93^2+B58*B94^2+B59*B95^2+B60*B96^2+B61*B97^2+B66*B98^2+B67*B99^2+B68*B100^2+B69*B101^2</f>
        <v>17554258.28571429</v>
      </c>
      <c r="C102" s="33" t="s">
        <v>47</v>
      </c>
      <c r="G102" s="28">
        <f>B61*F85</f>
        <v>45.144</v>
      </c>
    </row>
    <row r="103" ht="12.75">
      <c r="G103" s="49">
        <f>SUM(G97:G102)</f>
        <v>270.864</v>
      </c>
    </row>
  </sheetData>
  <sheetProtection/>
  <mergeCells count="7">
    <mergeCell ref="A1:G2"/>
    <mergeCell ref="A54:C55"/>
    <mergeCell ref="E81:G82"/>
    <mergeCell ref="E58:G59"/>
    <mergeCell ref="A86:C87"/>
    <mergeCell ref="A78:C79"/>
    <mergeCell ref="E44:G45"/>
  </mergeCells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Microsoft Office User</cp:lastModifiedBy>
  <cp:lastPrinted>2020-12-07T09:12:06Z</cp:lastPrinted>
  <dcterms:created xsi:type="dcterms:W3CDTF">2010-06-04T08:34:42Z</dcterms:created>
  <dcterms:modified xsi:type="dcterms:W3CDTF">2020-12-08T18:39:14Z</dcterms:modified>
  <cp:category/>
  <cp:version/>
  <cp:contentType/>
  <cp:contentStatus/>
</cp:coreProperties>
</file>