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ilastri cls" sheetId="1" r:id="rId1"/>
  </sheets>
  <definedNames/>
  <calcPr fullCalcOnLoad="1"/>
</workbook>
</file>

<file path=xl/sharedStrings.xml><?xml version="1.0" encoding="utf-8"?>
<sst xmlns="http://schemas.openxmlformats.org/spreadsheetml/2006/main" count="198" uniqueCount="66">
  <si>
    <t>r</t>
  </si>
  <si>
    <t>β</t>
  </si>
  <si>
    <t>H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</si>
  <si>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</si>
  <si>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</si>
  <si>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>Mpa</t>
  </si>
  <si>
    <t>Mpa</t>
  </si>
  <si>
    <t>NUOVA SEZIONE 30 X 35</t>
  </si>
  <si>
    <t xml:space="preserve">Pressoflessione in casi di piccola eccentricità: e=M/N &lt;= h/6 </t>
  </si>
  <si>
    <t>b</t>
  </si>
  <si>
    <t>h</t>
  </si>
  <si>
    <t>A</t>
  </si>
  <si>
    <t>Ix</t>
  </si>
  <si>
    <t>Wx</t>
  </si>
  <si>
    <t>N</t>
  </si>
  <si>
    <t>Mx</t>
  </si>
  <si>
    <t>e</t>
  </si>
  <si>
    <t>h/6</t>
  </si>
  <si>
    <t>sigma_N</t>
  </si>
  <si>
    <t>sigma_M</t>
  </si>
  <si>
    <t>sigma_max</t>
  </si>
  <si>
    <t>cm</t>
  </si>
  <si>
    <r>
      <t>cm</t>
    </r>
    <r>
      <rPr>
        <vertAlign val="superscript"/>
        <sz val="12"/>
        <rFont val="Arial"/>
        <family val="2"/>
      </rPr>
      <t>2</t>
    </r>
  </si>
  <si>
    <r>
      <t>cm</t>
    </r>
    <r>
      <rPr>
        <vertAlign val="superscript"/>
        <sz val="12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</si>
  <si>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3</t>
    </r>
  </si>
  <si>
    <t>KN</t>
  </si>
  <si>
    <t>KNm</t>
  </si>
  <si>
    <t xml:space="preserve"> </t>
  </si>
  <si>
    <t>Pressoflessione in casi di moderata eccentricità:  h/6 &lt; e=M/N &lt; h/2</t>
  </si>
  <si>
    <t>h/2</t>
  </si>
  <si>
    <t>u</t>
  </si>
  <si>
    <t>Pressoflessione in casi di grande eccentricità:  e=M/N &gt; h/2</t>
  </si>
  <si>
    <r>
      <t>f</t>
    </r>
    <r>
      <rPr>
        <vertAlign val="subscript"/>
        <sz val="12"/>
        <rFont val="Arial"/>
        <family val="2"/>
      </rPr>
      <t>yk</t>
    </r>
  </si>
  <si>
    <r>
      <t>f</t>
    </r>
    <r>
      <rPr>
        <vertAlign val="subscript"/>
        <sz val="12"/>
        <rFont val="Arial"/>
        <family val="2"/>
      </rPr>
      <t>yd</t>
    </r>
  </si>
  <si>
    <r>
      <t>h</t>
    </r>
    <r>
      <rPr>
        <vertAlign val="subscript"/>
        <sz val="12"/>
        <rFont val="Arial"/>
        <family val="2"/>
      </rPr>
      <t>u</t>
    </r>
  </si>
  <si>
    <t>δ</t>
  </si>
  <si>
    <r>
      <t>H</t>
    </r>
    <r>
      <rPr>
        <vertAlign val="subscript"/>
        <sz val="12"/>
        <rFont val="Arial"/>
        <family val="2"/>
      </rPr>
      <t>min</t>
    </r>
  </si>
  <si>
    <t>PILASTRO CENTRALE 1 PIANO SECONDO</t>
  </si>
  <si>
    <t>PILASTRO CENTRALE 3 PIANO SECONDO</t>
  </si>
  <si>
    <t>PILASTRO CENTRALE 1 PIANO PRIMO</t>
  </si>
  <si>
    <t>PILASTRO CENTRALE 1 PIANO TERRA</t>
  </si>
  <si>
    <t>PILASTRO CENTRALE 3 PIANO PRIMO</t>
  </si>
  <si>
    <t>PILASTRO CENTRALE 3 PIANO TERRA</t>
  </si>
  <si>
    <t>PILASTRO CENTRALE 4 PIANO SECONDO</t>
  </si>
  <si>
    <t>PILASTRO CENTRALE 4 PIANO PRIMO</t>
  </si>
  <si>
    <t>PILASTRO CENTRALE 4 PIANO TERRA</t>
  </si>
  <si>
    <t>PILASTRO PERIMETRALE 1 PIANO SECONDO</t>
  </si>
  <si>
    <t>PILASTRO PERIMETRALE 1 PIANO PRIMO</t>
  </si>
  <si>
    <t>PILASTRO PERIMETRALE 1 PIANO TERRA</t>
  </si>
  <si>
    <t>PILASTRO PERIMETRALE 2 PIANO SECONDO</t>
  </si>
  <si>
    <t>PILASTRO PERIMETRALE 2 PIANO PRIMO</t>
  </si>
  <si>
    <t>PILASTRO PERIMETRALE 2 PIANO TERRA</t>
  </si>
  <si>
    <t>PILASTRO ANGOLARE PIANO SECONDO</t>
  </si>
  <si>
    <t>PILASTRO ANGOLARE PIANO PRIMO</t>
  </si>
  <si>
    <t>PILASTRO ANGOLARE PIANO TERRA</t>
  </si>
  <si>
    <t>NUOVA SEZIONE 20 X 35</t>
  </si>
  <si>
    <t>NUOVA SEZIONE 15 X 50</t>
  </si>
  <si>
    <t>NUOVA SEZIONE 20 X 45</t>
  </si>
  <si>
    <t>NUOVA SEZIONE 35 X 40</t>
  </si>
  <si>
    <t>NUOVA SEZIONE 45 X 45</t>
  </si>
  <si>
    <t>NUOVA SEZIONE 30 X 30</t>
  </si>
  <si>
    <t>NUOVA SEZIONE 50 X 50</t>
  </si>
  <si>
    <t>NUOVA SEZIONE 40 X 40</t>
  </si>
  <si>
    <t>NUOVA SEZIONE 45 X 50</t>
  </si>
  <si>
    <t>NUOVA SEZIONE 20 X 25</t>
  </si>
  <si>
    <t>NUOVA SEZIONE 50 X 55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</si>
</sst>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vertAlign val="subscript"/>
      <sz val="12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3" fillId="3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2" fontId="3" fillId="3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3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3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1" fontId="7" fillId="30" borderId="10" xfId="0" applyNumberFormat="1" applyFont="1" applyFill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30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2" fontId="7" fillId="3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30" borderId="12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8" fillId="30" borderId="12" xfId="0" applyNumberFormat="1" applyFont="1" applyFill="1" applyBorder="1" applyAlignment="1">
      <alignment horizontal="center"/>
    </xf>
    <xf numFmtId="2" fontId="3" fillId="30" borderId="12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1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552450</xdr:colOff>
      <xdr:row>2</xdr:row>
      <xdr:rowOff>19050</xdr:rowOff>
    </xdr:from>
    <xdr:to>
      <xdr:col>50</xdr:col>
      <xdr:colOff>142875</xdr:colOff>
      <xdr:row>20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08700" y="514350"/>
          <a:ext cx="81248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50" zoomScaleNormal="50" zoomScalePageLayoutView="0" workbookViewId="0" topLeftCell="A1">
      <selection activeCell="A46" sqref="A46"/>
    </sheetView>
  </sheetViews>
  <sheetFormatPr defaultColWidth="9.140625" defaultRowHeight="12.75"/>
  <cols>
    <col min="1" max="1" width="44.7109375" style="0" customWidth="1"/>
    <col min="14" max="14" width="14.57421875" style="0" customWidth="1"/>
    <col min="15" max="15" width="13.7109375" style="0" customWidth="1"/>
    <col min="18" max="18" width="42.00390625" style="0" customWidth="1"/>
    <col min="19" max="19" width="41.8515625" style="0" customWidth="1"/>
    <col min="32" max="32" width="12.7109375" style="0" customWidth="1"/>
    <col min="33" max="33" width="13.7109375" style="0" customWidth="1"/>
    <col min="35" max="35" width="25.00390625" style="0" customWidth="1"/>
  </cols>
  <sheetData>
    <row r="1" spans="1:33" ht="21" thickBot="1">
      <c r="A1" s="3"/>
      <c r="B1" s="43" t="s">
        <v>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Q1" s="16"/>
      <c r="S1" s="3"/>
      <c r="T1" s="43" t="s">
        <v>8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5"/>
    </row>
    <row r="2" spans="1:33" ht="18">
      <c r="A2" s="3"/>
      <c r="B2" s="9" t="s">
        <v>3</v>
      </c>
      <c r="C2" s="10" t="s">
        <v>4</v>
      </c>
      <c r="D2" s="11" t="s">
        <v>9</v>
      </c>
      <c r="E2" s="11" t="s">
        <v>10</v>
      </c>
      <c r="F2" s="12" t="s">
        <v>11</v>
      </c>
      <c r="G2" s="13" t="s">
        <v>12</v>
      </c>
      <c r="H2" s="13" t="s">
        <v>13</v>
      </c>
      <c r="I2" s="14" t="s">
        <v>14</v>
      </c>
      <c r="J2" s="14" t="s">
        <v>15</v>
      </c>
      <c r="K2" s="13" t="s">
        <v>16</v>
      </c>
      <c r="L2" s="13" t="s">
        <v>17</v>
      </c>
      <c r="M2" s="15" t="s">
        <v>18</v>
      </c>
      <c r="N2" s="15" t="s">
        <v>19</v>
      </c>
      <c r="O2" s="13" t="s">
        <v>20</v>
      </c>
      <c r="Q2" s="16"/>
      <c r="S2" s="3"/>
      <c r="T2" s="9" t="s">
        <v>3</v>
      </c>
      <c r="U2" s="10" t="s">
        <v>4</v>
      </c>
      <c r="V2" s="11" t="s">
        <v>9</v>
      </c>
      <c r="W2" s="11" t="s">
        <v>10</v>
      </c>
      <c r="X2" s="12" t="s">
        <v>11</v>
      </c>
      <c r="Y2" s="13" t="s">
        <v>12</v>
      </c>
      <c r="Z2" s="13" t="s">
        <v>13</v>
      </c>
      <c r="AA2" s="14" t="s">
        <v>14</v>
      </c>
      <c r="AB2" s="14" t="s">
        <v>15</v>
      </c>
      <c r="AC2" s="13" t="s">
        <v>16</v>
      </c>
      <c r="AD2" s="13" t="s">
        <v>17</v>
      </c>
      <c r="AE2" s="15" t="s">
        <v>18</v>
      </c>
      <c r="AF2" s="15" t="s">
        <v>19</v>
      </c>
      <c r="AG2" s="13" t="s">
        <v>20</v>
      </c>
    </row>
    <row r="3" spans="1:33" ht="18">
      <c r="A3" s="3"/>
      <c r="B3" s="5" t="s">
        <v>5</v>
      </c>
      <c r="C3" s="6" t="s">
        <v>5</v>
      </c>
      <c r="D3" s="18" t="s">
        <v>21</v>
      </c>
      <c r="E3" s="18" t="s">
        <v>21</v>
      </c>
      <c r="F3" s="19" t="s">
        <v>22</v>
      </c>
      <c r="G3" s="20" t="s">
        <v>23</v>
      </c>
      <c r="H3" s="20" t="s">
        <v>24</v>
      </c>
      <c r="I3" s="21" t="s">
        <v>25</v>
      </c>
      <c r="J3" s="21" t="s">
        <v>26</v>
      </c>
      <c r="K3" s="20" t="s">
        <v>21</v>
      </c>
      <c r="L3" s="20" t="s">
        <v>21</v>
      </c>
      <c r="M3" s="20" t="s">
        <v>6</v>
      </c>
      <c r="N3" s="20" t="s">
        <v>6</v>
      </c>
      <c r="O3" s="20" t="s">
        <v>6</v>
      </c>
      <c r="Q3" s="16"/>
      <c r="S3" s="3"/>
      <c r="T3" s="5" t="s">
        <v>5</v>
      </c>
      <c r="U3" s="6" t="s">
        <v>5</v>
      </c>
      <c r="V3" s="18" t="s">
        <v>21</v>
      </c>
      <c r="W3" s="18" t="s">
        <v>21</v>
      </c>
      <c r="X3" s="19" t="s">
        <v>22</v>
      </c>
      <c r="Y3" s="20" t="s">
        <v>23</v>
      </c>
      <c r="Z3" s="20" t="s">
        <v>24</v>
      </c>
      <c r="AA3" s="21" t="s">
        <v>25</v>
      </c>
      <c r="AB3" s="21" t="s">
        <v>26</v>
      </c>
      <c r="AC3" s="20" t="s">
        <v>21</v>
      </c>
      <c r="AD3" s="20" t="s">
        <v>21</v>
      </c>
      <c r="AE3" s="20" t="s">
        <v>6</v>
      </c>
      <c r="AF3" s="20" t="s">
        <v>6</v>
      </c>
      <c r="AG3" s="20" t="s">
        <v>6</v>
      </c>
    </row>
    <row r="4" spans="1:33" ht="15">
      <c r="A4" s="3"/>
      <c r="B4" s="7"/>
      <c r="C4" s="8"/>
      <c r="D4" s="22"/>
      <c r="E4" s="22"/>
      <c r="F4" s="22"/>
      <c r="G4" s="16"/>
      <c r="H4" s="16"/>
      <c r="I4" s="16"/>
      <c r="J4" s="16"/>
      <c r="K4" s="16"/>
      <c r="L4" s="16"/>
      <c r="M4" s="16"/>
      <c r="N4" s="16"/>
      <c r="O4" s="16"/>
      <c r="Q4" s="16" t="s">
        <v>27</v>
      </c>
      <c r="S4" s="3"/>
      <c r="T4" s="7"/>
      <c r="U4" s="8"/>
      <c r="V4" s="22"/>
      <c r="W4" s="22"/>
      <c r="X4" s="22"/>
      <c r="Y4" s="16"/>
      <c r="Z4" s="16"/>
      <c r="AA4" s="16"/>
      <c r="AB4" s="16"/>
      <c r="AC4" s="16"/>
      <c r="AD4" s="16"/>
      <c r="AE4" s="16"/>
      <c r="AF4" s="16"/>
      <c r="AG4" s="16"/>
    </row>
    <row r="5" spans="1:35" ht="15">
      <c r="A5" s="1" t="s">
        <v>48</v>
      </c>
      <c r="B5" s="23">
        <v>40</v>
      </c>
      <c r="C5" s="24">
        <f>0.85*B5/1.5</f>
        <v>22.666666666666668</v>
      </c>
      <c r="D5" s="25">
        <v>25</v>
      </c>
      <c r="E5" s="25">
        <v>35</v>
      </c>
      <c r="F5" s="26">
        <f>D5*E5</f>
        <v>875</v>
      </c>
      <c r="G5" s="27">
        <f>D5*E5^3/12</f>
        <v>89322.91666666667</v>
      </c>
      <c r="H5" s="27">
        <f>D5*E5^2/6</f>
        <v>5104.166666666667</v>
      </c>
      <c r="I5" s="28">
        <v>1671.58</v>
      </c>
      <c r="J5" s="28">
        <v>93.9887</v>
      </c>
      <c r="K5" s="29">
        <f>J5*100/I5</f>
        <v>5.622746144366407</v>
      </c>
      <c r="L5" s="29">
        <f>E5/6</f>
        <v>5.833333333333333</v>
      </c>
      <c r="M5" s="29">
        <f>I5*1000/F5/100</f>
        <v>19.103771428571427</v>
      </c>
      <c r="N5" s="29">
        <f>J5*1000/H5</f>
        <v>18.414112653061224</v>
      </c>
      <c r="O5" s="29">
        <f>M5+N5</f>
        <v>37.51788408163265</v>
      </c>
      <c r="P5" s="16" t="str">
        <f>IF(O5&gt;C5,"NO","SI")</f>
        <v>NO</v>
      </c>
      <c r="S5" s="1" t="s">
        <v>48</v>
      </c>
      <c r="T5" s="23">
        <v>40</v>
      </c>
      <c r="U5" s="24">
        <f>0.85*T5/1.5</f>
        <v>22.666666666666668</v>
      </c>
      <c r="V5" s="25">
        <v>35</v>
      </c>
      <c r="W5" s="25">
        <v>40</v>
      </c>
      <c r="X5" s="26">
        <f>V5*W5</f>
        <v>1400</v>
      </c>
      <c r="Y5" s="27">
        <f>V5*W5^3/12</f>
        <v>186666.66666666666</v>
      </c>
      <c r="Z5" s="27">
        <f>V5*W5^2/6</f>
        <v>9333.333333333334</v>
      </c>
      <c r="AA5" s="28">
        <v>1671.58</v>
      </c>
      <c r="AB5" s="28">
        <v>93.9887</v>
      </c>
      <c r="AC5" s="29">
        <f>AB5*100/AA5</f>
        <v>5.622746144366407</v>
      </c>
      <c r="AD5" s="29">
        <f>W5/6</f>
        <v>6.666666666666667</v>
      </c>
      <c r="AE5" s="29">
        <f>AA5*1000/X5/100</f>
        <v>11.939857142857143</v>
      </c>
      <c r="AF5" s="29">
        <f>AB5*1000/Z5</f>
        <v>10.070217857142856</v>
      </c>
      <c r="AG5" s="29">
        <f>AE5+AF5</f>
        <v>22.010075</v>
      </c>
      <c r="AH5" s="16" t="str">
        <f>IF(AG5&gt;U5,"NO","SI")</f>
        <v>SI</v>
      </c>
      <c r="AI5" s="47" t="s">
        <v>58</v>
      </c>
    </row>
    <row r="6" spans="1:35" ht="15">
      <c r="A6" s="1" t="s">
        <v>54</v>
      </c>
      <c r="B6" s="23">
        <v>40</v>
      </c>
      <c r="C6" s="24">
        <f>0.85*B6/1.5</f>
        <v>22.666666666666668</v>
      </c>
      <c r="D6" s="25">
        <v>25</v>
      </c>
      <c r="E6" s="25">
        <v>35</v>
      </c>
      <c r="F6" s="26">
        <f>D6*E6</f>
        <v>875</v>
      </c>
      <c r="G6" s="27">
        <f>D6*E6^3/12</f>
        <v>89322.91666666667</v>
      </c>
      <c r="H6" s="27">
        <f>D6*E6^2/6</f>
        <v>5104.166666666667</v>
      </c>
      <c r="I6" s="28">
        <v>1571.55</v>
      </c>
      <c r="J6" s="28">
        <v>85.0542</v>
      </c>
      <c r="K6" s="29">
        <f>J6*100/I6</f>
        <v>5.412121790588909</v>
      </c>
      <c r="L6" s="29">
        <f>E6/6</f>
        <v>5.833333333333333</v>
      </c>
      <c r="M6" s="29">
        <f>I6*1000/F6/100</f>
        <v>17.96057142857143</v>
      </c>
      <c r="N6" s="29">
        <f>J6*1000/H6</f>
        <v>16.66368</v>
      </c>
      <c r="O6" s="29">
        <f>M6+N6</f>
        <v>34.62425142857143</v>
      </c>
      <c r="P6" s="16" t="str">
        <f>IF(O6&gt;C6,"NO","SI")</f>
        <v>NO</v>
      </c>
      <c r="S6" s="1" t="s">
        <v>54</v>
      </c>
      <c r="T6" s="23">
        <v>40</v>
      </c>
      <c r="U6" s="24">
        <f>0.85*T6/1.5</f>
        <v>22.666666666666668</v>
      </c>
      <c r="V6" s="25">
        <v>35</v>
      </c>
      <c r="W6" s="25">
        <v>40</v>
      </c>
      <c r="X6" s="26">
        <f>V6*W6</f>
        <v>1400</v>
      </c>
      <c r="Y6" s="27">
        <f>V6*W6^3/12</f>
        <v>186666.66666666666</v>
      </c>
      <c r="Z6" s="27">
        <f>V6*W6^2/6</f>
        <v>9333.333333333334</v>
      </c>
      <c r="AA6" s="28">
        <v>1571.55</v>
      </c>
      <c r="AB6" s="28">
        <v>85.0542</v>
      </c>
      <c r="AC6" s="29">
        <f>AB6*100/AA6</f>
        <v>5.412121790588909</v>
      </c>
      <c r="AD6" s="29">
        <f>W6/6</f>
        <v>6.666666666666667</v>
      </c>
      <c r="AE6" s="29">
        <f>AA6*1000/X6/100</f>
        <v>11.225357142857142</v>
      </c>
      <c r="AF6" s="29">
        <f>AB6*1000/Z6</f>
        <v>9.11295</v>
      </c>
      <c r="AG6" s="29">
        <f>AE6+AF6</f>
        <v>20.33830714285714</v>
      </c>
      <c r="AH6" s="16" t="str">
        <f>IF(AG6&gt;U6,"NO","SI")</f>
        <v>SI</v>
      </c>
      <c r="AI6" s="47" t="s">
        <v>58</v>
      </c>
    </row>
    <row r="7" ht="13.5" thickBot="1">
      <c r="A7" s="1"/>
    </row>
    <row r="8" spans="1:34" ht="21" thickBot="1">
      <c r="A8" s="1"/>
      <c r="B8" s="43" t="s">
        <v>28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3"/>
      <c r="S8" s="1"/>
      <c r="T8" s="43" t="s">
        <v>28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5"/>
      <c r="AH8" s="3"/>
    </row>
    <row r="9" spans="1:34" ht="19.5">
      <c r="A9" s="1"/>
      <c r="B9" s="30" t="s">
        <v>3</v>
      </c>
      <c r="C9" s="31" t="s">
        <v>4</v>
      </c>
      <c r="D9" s="11" t="s">
        <v>9</v>
      </c>
      <c r="E9" s="11" t="s">
        <v>10</v>
      </c>
      <c r="F9" s="12" t="s">
        <v>11</v>
      </c>
      <c r="G9" s="13" t="s">
        <v>12</v>
      </c>
      <c r="H9" s="13" t="s">
        <v>13</v>
      </c>
      <c r="I9" s="14" t="s">
        <v>14</v>
      </c>
      <c r="J9" s="14" t="s">
        <v>15</v>
      </c>
      <c r="K9" s="13" t="s">
        <v>16</v>
      </c>
      <c r="L9" s="13" t="s">
        <v>17</v>
      </c>
      <c r="M9" s="13" t="s">
        <v>29</v>
      </c>
      <c r="N9" s="13" t="s">
        <v>30</v>
      </c>
      <c r="O9" s="13" t="s">
        <v>20</v>
      </c>
      <c r="P9" s="3"/>
      <c r="S9" s="1"/>
      <c r="T9" s="30" t="s">
        <v>3</v>
      </c>
      <c r="U9" s="31" t="s">
        <v>4</v>
      </c>
      <c r="V9" s="11" t="s">
        <v>9</v>
      </c>
      <c r="W9" s="11" t="s">
        <v>10</v>
      </c>
      <c r="X9" s="12" t="s">
        <v>11</v>
      </c>
      <c r="Y9" s="13" t="s">
        <v>12</v>
      </c>
      <c r="Z9" s="13" t="s">
        <v>13</v>
      </c>
      <c r="AA9" s="14" t="s">
        <v>14</v>
      </c>
      <c r="AB9" s="14" t="s">
        <v>15</v>
      </c>
      <c r="AC9" s="13" t="s">
        <v>16</v>
      </c>
      <c r="AD9" s="13" t="s">
        <v>17</v>
      </c>
      <c r="AE9" s="13" t="s">
        <v>29</v>
      </c>
      <c r="AF9" s="13" t="s">
        <v>30</v>
      </c>
      <c r="AG9" s="13" t="s">
        <v>20</v>
      </c>
      <c r="AH9" s="3"/>
    </row>
    <row r="10" spans="1:34" ht="18">
      <c r="A10" s="1"/>
      <c r="B10" s="5" t="s">
        <v>5</v>
      </c>
      <c r="C10" s="6" t="s">
        <v>5</v>
      </c>
      <c r="D10" s="18" t="s">
        <v>21</v>
      </c>
      <c r="E10" s="18" t="s">
        <v>21</v>
      </c>
      <c r="F10" s="19" t="s">
        <v>22</v>
      </c>
      <c r="G10" s="20" t="s">
        <v>23</v>
      </c>
      <c r="H10" s="20" t="s">
        <v>24</v>
      </c>
      <c r="I10" s="21" t="s">
        <v>25</v>
      </c>
      <c r="J10" s="21" t="s">
        <v>26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6</v>
      </c>
      <c r="P10" s="3"/>
      <c r="S10" s="1"/>
      <c r="T10" s="5" t="s">
        <v>5</v>
      </c>
      <c r="U10" s="6" t="s">
        <v>5</v>
      </c>
      <c r="V10" s="18" t="s">
        <v>21</v>
      </c>
      <c r="W10" s="18" t="s">
        <v>21</v>
      </c>
      <c r="X10" s="19" t="s">
        <v>22</v>
      </c>
      <c r="Y10" s="20" t="s">
        <v>23</v>
      </c>
      <c r="Z10" s="20" t="s">
        <v>24</v>
      </c>
      <c r="AA10" s="21" t="s">
        <v>25</v>
      </c>
      <c r="AB10" s="21" t="s">
        <v>26</v>
      </c>
      <c r="AC10" s="20" t="s">
        <v>21</v>
      </c>
      <c r="AD10" s="20" t="s">
        <v>21</v>
      </c>
      <c r="AE10" s="20" t="s">
        <v>21</v>
      </c>
      <c r="AF10" s="20" t="s">
        <v>21</v>
      </c>
      <c r="AG10" s="20" t="s">
        <v>6</v>
      </c>
      <c r="AH10" s="3"/>
    </row>
    <row r="11" spans="1:34" ht="15">
      <c r="A11" s="1"/>
      <c r="B11" s="7"/>
      <c r="C11" s="8"/>
      <c r="D11" s="22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3"/>
      <c r="S11" s="1"/>
      <c r="T11" s="7"/>
      <c r="U11" s="8"/>
      <c r="V11" s="22"/>
      <c r="W11" s="22"/>
      <c r="X11" s="22"/>
      <c r="Y11" s="16"/>
      <c r="Z11" s="16"/>
      <c r="AA11" s="16"/>
      <c r="AB11" s="16"/>
      <c r="AC11" s="16"/>
      <c r="AD11" s="16"/>
      <c r="AE11" s="16"/>
      <c r="AF11" s="16"/>
      <c r="AG11" s="16"/>
      <c r="AH11" s="3"/>
    </row>
    <row r="12" spans="1:35" ht="15">
      <c r="A12" s="46" t="s">
        <v>39</v>
      </c>
      <c r="B12" s="23">
        <v>40</v>
      </c>
      <c r="C12" s="24">
        <f>0.85*B12/1.5</f>
        <v>22.666666666666668</v>
      </c>
      <c r="D12" s="25">
        <v>25</v>
      </c>
      <c r="E12" s="25">
        <v>35</v>
      </c>
      <c r="F12" s="26">
        <f>D12*E12</f>
        <v>875</v>
      </c>
      <c r="G12" s="27">
        <f>D12*E12^3/12</f>
        <v>89322.91666666667</v>
      </c>
      <c r="H12" s="27">
        <f>D12*E12^2/6</f>
        <v>5104.166666666667</v>
      </c>
      <c r="I12" s="28">
        <v>1467.39</v>
      </c>
      <c r="J12" s="28">
        <v>182.102</v>
      </c>
      <c r="K12" s="29">
        <f>J12*100/I12</f>
        <v>12.409925105118612</v>
      </c>
      <c r="L12" s="29">
        <f>E12/6</f>
        <v>5.833333333333333</v>
      </c>
      <c r="M12" s="29">
        <f>E12/2</f>
        <v>17.5</v>
      </c>
      <c r="N12" s="29">
        <f>M12-K12</f>
        <v>5.090074894881388</v>
      </c>
      <c r="O12" s="29">
        <f>2/3*I12*1000/(D12*N12*100)</f>
        <v>76.87588259133432</v>
      </c>
      <c r="P12" s="16" t="str">
        <f>IF(O12&gt;C12,"NO","SI")</f>
        <v>NO</v>
      </c>
      <c r="S12" s="46" t="s">
        <v>39</v>
      </c>
      <c r="T12" s="23">
        <v>40</v>
      </c>
      <c r="U12" s="24">
        <f>0.85*T12/1.5</f>
        <v>22.666666666666668</v>
      </c>
      <c r="V12" s="25">
        <v>45</v>
      </c>
      <c r="W12" s="25">
        <v>45</v>
      </c>
      <c r="X12" s="26">
        <f>V12*W12</f>
        <v>2025</v>
      </c>
      <c r="Y12" s="27">
        <f>V12*W12^3/12</f>
        <v>341718.75</v>
      </c>
      <c r="Z12" s="27">
        <f>V12*W12^2/6</f>
        <v>15187.5</v>
      </c>
      <c r="AA12" s="28">
        <v>1467.39</v>
      </c>
      <c r="AB12" s="28">
        <v>182.102</v>
      </c>
      <c r="AC12" s="29">
        <f>AB12*100/AA12</f>
        <v>12.409925105118612</v>
      </c>
      <c r="AD12" s="29">
        <f>W12/6</f>
        <v>7.5</v>
      </c>
      <c r="AE12" s="29">
        <f>W12/2</f>
        <v>22.5</v>
      </c>
      <c r="AF12" s="29">
        <f>AE12-AC12</f>
        <v>10.090074894881388</v>
      </c>
      <c r="AG12" s="29">
        <f>2/3*AA12*1000/(V12*AF12*100)</f>
        <v>21.545044350601582</v>
      </c>
      <c r="AH12" s="16" t="str">
        <f>IF(AG12&gt;U12,"NO","SI")</f>
        <v>SI</v>
      </c>
      <c r="AI12" s="47" t="s">
        <v>59</v>
      </c>
    </row>
    <row r="13" spans="1:35" ht="15">
      <c r="A13" s="46" t="s">
        <v>40</v>
      </c>
      <c r="B13" s="23">
        <v>40</v>
      </c>
      <c r="C13" s="24">
        <f>0.85*B13/1.5</f>
        <v>22.666666666666668</v>
      </c>
      <c r="D13" s="25">
        <v>30</v>
      </c>
      <c r="E13" s="25">
        <v>45</v>
      </c>
      <c r="F13" s="26">
        <f>D13*E13</f>
        <v>1350</v>
      </c>
      <c r="G13" s="27">
        <f>D13*E13^3/12</f>
        <v>227812.5</v>
      </c>
      <c r="H13" s="27">
        <f>D13*E13^2/6</f>
        <v>10125</v>
      </c>
      <c r="I13" s="28">
        <v>2626.29</v>
      </c>
      <c r="J13" s="28">
        <v>220.9597</v>
      </c>
      <c r="K13" s="29">
        <f>J13*100/I13</f>
        <v>8.413377806715939</v>
      </c>
      <c r="L13" s="29">
        <f>E13/6</f>
        <v>7.5</v>
      </c>
      <c r="M13" s="29">
        <f>E13/2</f>
        <v>22.5</v>
      </c>
      <c r="N13" s="29">
        <f>M13-K13</f>
        <v>14.086622193284061</v>
      </c>
      <c r="O13" s="29">
        <f>2/3*I13*1000/(D13*N13*100)</f>
        <v>41.4307980999339</v>
      </c>
      <c r="P13" s="16" t="str">
        <f aca="true" t="shared" si="0" ref="P13:P23">IF(O13&gt;C13,"NO","SI")</f>
        <v>NO</v>
      </c>
      <c r="S13" s="46" t="s">
        <v>40</v>
      </c>
      <c r="T13" s="23">
        <v>40</v>
      </c>
      <c r="U13" s="24">
        <f>0.85*T13/1.5</f>
        <v>22.666666666666668</v>
      </c>
      <c r="V13" s="25">
        <v>50</v>
      </c>
      <c r="W13" s="25">
        <v>50</v>
      </c>
      <c r="X13" s="26">
        <f>V13*W13</f>
        <v>2500</v>
      </c>
      <c r="Y13" s="27">
        <f>V13*W13^3/12</f>
        <v>520833.3333333333</v>
      </c>
      <c r="Z13" s="27">
        <f>V13*W13^2/6</f>
        <v>20833.333333333332</v>
      </c>
      <c r="AA13" s="28">
        <v>2626.29</v>
      </c>
      <c r="AB13" s="28">
        <v>220.9597</v>
      </c>
      <c r="AC13" s="29">
        <f>AB13*100/AA13</f>
        <v>8.413377806715939</v>
      </c>
      <c r="AD13" s="29">
        <f>W13/6</f>
        <v>8.333333333333334</v>
      </c>
      <c r="AE13" s="29">
        <f>W13/2</f>
        <v>25</v>
      </c>
      <c r="AF13" s="29">
        <f>AE13-AC13</f>
        <v>16.58662219328406</v>
      </c>
      <c r="AG13" s="29">
        <f>2/3*AA13*1000/(V13*AF13*100)</f>
        <v>21.111712554819327</v>
      </c>
      <c r="AH13" s="16" t="str">
        <f aca="true" t="shared" si="1" ref="AH13:AH23">IF(AG13&gt;U13,"NO","SI")</f>
        <v>SI</v>
      </c>
      <c r="AI13" s="47" t="s">
        <v>61</v>
      </c>
    </row>
    <row r="14" spans="1:35" ht="15">
      <c r="A14" s="46" t="s">
        <v>41</v>
      </c>
      <c r="B14" s="23">
        <v>40</v>
      </c>
      <c r="C14" s="24">
        <f aca="true" t="shared" si="2" ref="C14:C23">0.85*B14/1.5</f>
        <v>22.666666666666668</v>
      </c>
      <c r="D14" s="25">
        <v>25</v>
      </c>
      <c r="E14" s="25">
        <v>30</v>
      </c>
      <c r="F14" s="26">
        <f aca="true" t="shared" si="3" ref="F14:F23">D14*E14</f>
        <v>750</v>
      </c>
      <c r="G14" s="27">
        <f aca="true" t="shared" si="4" ref="G14:G23">D14*E14^3/12</f>
        <v>56250</v>
      </c>
      <c r="H14" s="27">
        <f aca="true" t="shared" si="5" ref="H14:H23">D14*E14^2/6</f>
        <v>3750</v>
      </c>
      <c r="I14" s="28">
        <v>1438.71</v>
      </c>
      <c r="J14" s="28">
        <v>116.4902</v>
      </c>
      <c r="K14" s="29">
        <f aca="true" t="shared" si="6" ref="K14:K23">J14*100/I14</f>
        <v>8.096850650930348</v>
      </c>
      <c r="L14" s="29">
        <f aca="true" t="shared" si="7" ref="L14:L23">E14/6</f>
        <v>5</v>
      </c>
      <c r="M14" s="29">
        <f>E14/2</f>
        <v>15</v>
      </c>
      <c r="N14" s="29">
        <f>M14-K14</f>
        <v>6.903149349069652</v>
      </c>
      <c r="O14" s="29">
        <f>2/3*I14*1000/(D14*N14*100)</f>
        <v>55.576951996802144</v>
      </c>
      <c r="P14" s="16" t="str">
        <f t="shared" si="0"/>
        <v>NO</v>
      </c>
      <c r="S14" s="46" t="s">
        <v>41</v>
      </c>
      <c r="T14" s="23">
        <v>40</v>
      </c>
      <c r="U14" s="24">
        <f aca="true" t="shared" si="8" ref="U14:U23">0.85*T14/1.5</f>
        <v>22.666666666666668</v>
      </c>
      <c r="V14" s="25">
        <v>40</v>
      </c>
      <c r="W14" s="25">
        <v>40</v>
      </c>
      <c r="X14" s="26">
        <f aca="true" t="shared" si="9" ref="X14:X23">V14*W14</f>
        <v>1600</v>
      </c>
      <c r="Y14" s="27">
        <f aca="true" t="shared" si="10" ref="Y14:Y23">V14*W14^3/12</f>
        <v>213333.33333333334</v>
      </c>
      <c r="Z14" s="27">
        <f aca="true" t="shared" si="11" ref="Z14:Z23">V14*W14^2/6</f>
        <v>10666.666666666666</v>
      </c>
      <c r="AA14" s="28">
        <v>1438.71</v>
      </c>
      <c r="AB14" s="28">
        <v>116.4902</v>
      </c>
      <c r="AC14" s="29">
        <f aca="true" t="shared" si="12" ref="AC14:AC23">AB14*100/AA14</f>
        <v>8.096850650930348</v>
      </c>
      <c r="AD14" s="29">
        <f aca="true" t="shared" si="13" ref="AD14:AD23">W14/6</f>
        <v>6.666666666666667</v>
      </c>
      <c r="AE14" s="29">
        <f>W14/2</f>
        <v>20</v>
      </c>
      <c r="AF14" s="29">
        <f>AE14-AC14</f>
        <v>11.903149349069652</v>
      </c>
      <c r="AG14" s="29">
        <f>2/3*AA14*1000/(V14*AF14*100)</f>
        <v>20.144668689613773</v>
      </c>
      <c r="AH14" s="16" t="str">
        <f t="shared" si="1"/>
        <v>SI</v>
      </c>
      <c r="AI14" s="47" t="s">
        <v>62</v>
      </c>
    </row>
    <row r="15" spans="1:35" ht="15">
      <c r="A15" s="46" t="s">
        <v>42</v>
      </c>
      <c r="B15" s="23">
        <v>40</v>
      </c>
      <c r="C15" s="24">
        <f t="shared" si="2"/>
        <v>22.666666666666668</v>
      </c>
      <c r="D15" s="25">
        <v>30</v>
      </c>
      <c r="E15" s="25">
        <v>40</v>
      </c>
      <c r="F15" s="26">
        <f t="shared" si="3"/>
        <v>1200</v>
      </c>
      <c r="G15" s="27">
        <f t="shared" si="4"/>
        <v>160000</v>
      </c>
      <c r="H15" s="27">
        <f t="shared" si="5"/>
        <v>8000</v>
      </c>
      <c r="I15" s="28">
        <v>2451.5</v>
      </c>
      <c r="J15" s="28">
        <v>175.0608</v>
      </c>
      <c r="K15" s="29">
        <f t="shared" si="6"/>
        <v>7.1409667550479305</v>
      </c>
      <c r="L15" s="29">
        <f t="shared" si="7"/>
        <v>6.666666666666667</v>
      </c>
      <c r="M15" s="29">
        <f>E15/2</f>
        <v>20</v>
      </c>
      <c r="N15" s="29">
        <f>M15-K15</f>
        <v>12.85903324495207</v>
      </c>
      <c r="O15" s="29">
        <f>2/3*I15*1000/(D15*N15*100)</f>
        <v>42.36537595014269</v>
      </c>
      <c r="P15" s="16" t="str">
        <f t="shared" si="0"/>
        <v>NO</v>
      </c>
      <c r="S15" s="46" t="s">
        <v>42</v>
      </c>
      <c r="T15" s="23">
        <v>40</v>
      </c>
      <c r="U15" s="24">
        <f t="shared" si="8"/>
        <v>22.666666666666668</v>
      </c>
      <c r="V15" s="25">
        <v>45</v>
      </c>
      <c r="W15" s="25">
        <v>50</v>
      </c>
      <c r="X15" s="26">
        <f t="shared" si="9"/>
        <v>2250</v>
      </c>
      <c r="Y15" s="27">
        <f t="shared" si="10"/>
        <v>468750</v>
      </c>
      <c r="Z15" s="27">
        <f t="shared" si="11"/>
        <v>18750</v>
      </c>
      <c r="AA15" s="28">
        <v>2451.5</v>
      </c>
      <c r="AB15" s="28">
        <v>175.0608</v>
      </c>
      <c r="AC15" s="29">
        <f t="shared" si="12"/>
        <v>7.1409667550479305</v>
      </c>
      <c r="AD15" s="29">
        <f t="shared" si="13"/>
        <v>8.333333333333334</v>
      </c>
      <c r="AE15" s="29">
        <f>W15/2</f>
        <v>25</v>
      </c>
      <c r="AF15" s="29">
        <f>AE15-AC15</f>
        <v>17.85903324495207</v>
      </c>
      <c r="AG15" s="29">
        <f>2/3*AA15*1000/(V15*AF15*100)</f>
        <v>20.336217543457508</v>
      </c>
      <c r="AH15" s="16" t="str">
        <f t="shared" si="1"/>
        <v>SI</v>
      </c>
      <c r="AI15" s="47" t="s">
        <v>63</v>
      </c>
    </row>
    <row r="16" spans="1:35" ht="15">
      <c r="A16" s="1" t="s">
        <v>44</v>
      </c>
      <c r="B16" s="23">
        <v>40</v>
      </c>
      <c r="C16" s="24">
        <f t="shared" si="2"/>
        <v>22.666666666666668</v>
      </c>
      <c r="D16" s="25">
        <v>30</v>
      </c>
      <c r="E16" s="25">
        <v>35</v>
      </c>
      <c r="F16" s="26">
        <f t="shared" si="3"/>
        <v>1050</v>
      </c>
      <c r="G16" s="27">
        <f t="shared" si="4"/>
        <v>107187.5</v>
      </c>
      <c r="H16" s="27">
        <f t="shared" si="5"/>
        <v>6125</v>
      </c>
      <c r="I16" s="28">
        <v>1812</v>
      </c>
      <c r="J16" s="28">
        <v>211.503</v>
      </c>
      <c r="K16" s="29">
        <f t="shared" si="6"/>
        <v>11.672350993377483</v>
      </c>
      <c r="L16" s="29">
        <f t="shared" si="7"/>
        <v>5.833333333333333</v>
      </c>
      <c r="M16" s="29">
        <f>E16/2</f>
        <v>17.5</v>
      </c>
      <c r="N16" s="29">
        <f>M16-K16</f>
        <v>5.827649006622517</v>
      </c>
      <c r="O16" s="29">
        <f>2/3*I16*1000/(D16*N16*100)</f>
        <v>69.09590234571058</v>
      </c>
      <c r="P16" s="16" t="str">
        <f t="shared" si="0"/>
        <v>NO</v>
      </c>
      <c r="S16" s="1" t="s">
        <v>44</v>
      </c>
      <c r="T16" s="23">
        <v>40</v>
      </c>
      <c r="U16" s="24">
        <f t="shared" si="8"/>
        <v>22.666666666666668</v>
      </c>
      <c r="V16" s="25">
        <v>45</v>
      </c>
      <c r="W16" s="25">
        <v>50</v>
      </c>
      <c r="X16" s="26">
        <f t="shared" si="9"/>
        <v>2250</v>
      </c>
      <c r="Y16" s="27">
        <f t="shared" si="10"/>
        <v>468750</v>
      </c>
      <c r="Z16" s="27">
        <f t="shared" si="11"/>
        <v>18750</v>
      </c>
      <c r="AA16" s="28">
        <v>1812</v>
      </c>
      <c r="AB16" s="28">
        <v>211.503</v>
      </c>
      <c r="AC16" s="29">
        <f t="shared" si="12"/>
        <v>11.672350993377483</v>
      </c>
      <c r="AD16" s="29">
        <f t="shared" si="13"/>
        <v>8.333333333333334</v>
      </c>
      <c r="AE16" s="29">
        <f>W16/2</f>
        <v>25</v>
      </c>
      <c r="AF16" s="29">
        <f>AE16-AC16</f>
        <v>13.327649006622517</v>
      </c>
      <c r="AG16" s="29">
        <f>2/3*AA16*1000/(V16*AF16*100)</f>
        <v>20.141920327512693</v>
      </c>
      <c r="AH16" s="16" t="str">
        <f t="shared" si="1"/>
        <v>SI</v>
      </c>
      <c r="AI16" s="47" t="s">
        <v>63</v>
      </c>
    </row>
    <row r="17" spans="1:35" ht="15">
      <c r="A17" s="1" t="s">
        <v>45</v>
      </c>
      <c r="B17" s="23">
        <v>40</v>
      </c>
      <c r="C17" s="24">
        <f t="shared" si="2"/>
        <v>22.666666666666668</v>
      </c>
      <c r="D17" s="25">
        <v>35</v>
      </c>
      <c r="E17" s="25">
        <v>45</v>
      </c>
      <c r="F17" s="26">
        <f t="shared" si="3"/>
        <v>1575</v>
      </c>
      <c r="G17" s="27">
        <f t="shared" si="4"/>
        <v>265781.25</v>
      </c>
      <c r="H17" s="27">
        <f t="shared" si="5"/>
        <v>11812.5</v>
      </c>
      <c r="I17" s="28">
        <v>3227.64</v>
      </c>
      <c r="J17" s="28">
        <v>258.6575</v>
      </c>
      <c r="K17" s="29">
        <f t="shared" si="6"/>
        <v>8.013827440482832</v>
      </c>
      <c r="L17" s="29">
        <f t="shared" si="7"/>
        <v>7.5</v>
      </c>
      <c r="M17" s="29">
        <f>E17/2</f>
        <v>22.5</v>
      </c>
      <c r="N17" s="29">
        <f>M17-K17</f>
        <v>14.486172559517168</v>
      </c>
      <c r="O17" s="29">
        <f>2/3*I17*1000/(D17*N17*100)</f>
        <v>42.439683008239854</v>
      </c>
      <c r="P17" s="16" t="str">
        <f t="shared" si="0"/>
        <v>NO</v>
      </c>
      <c r="S17" s="1" t="s">
        <v>45</v>
      </c>
      <c r="T17" s="23">
        <v>40</v>
      </c>
      <c r="U17" s="24">
        <f t="shared" si="8"/>
        <v>22.666666666666668</v>
      </c>
      <c r="V17" s="25">
        <v>50</v>
      </c>
      <c r="W17" s="25">
        <v>55</v>
      </c>
      <c r="X17" s="26">
        <f t="shared" si="9"/>
        <v>2750</v>
      </c>
      <c r="Y17" s="27">
        <f t="shared" si="10"/>
        <v>693229.1666666666</v>
      </c>
      <c r="Z17" s="27">
        <f t="shared" si="11"/>
        <v>25208.333333333332</v>
      </c>
      <c r="AA17" s="28">
        <v>3227.64</v>
      </c>
      <c r="AB17" s="28">
        <v>258.6575</v>
      </c>
      <c r="AC17" s="29">
        <f t="shared" si="12"/>
        <v>8.013827440482832</v>
      </c>
      <c r="AD17" s="29">
        <f t="shared" si="13"/>
        <v>9.166666666666666</v>
      </c>
      <c r="AE17" s="29">
        <f>W17/2</f>
        <v>27.5</v>
      </c>
      <c r="AF17" s="29">
        <f>AE17-AC17</f>
        <v>19.48617255951717</v>
      </c>
      <c r="AG17" s="29">
        <f>2/3*AA17*1000/(V17*AF17*100)</f>
        <v>22.084993791652188</v>
      </c>
      <c r="AH17" s="16" t="str">
        <f t="shared" si="1"/>
        <v>SI</v>
      </c>
      <c r="AI17" s="47" t="s">
        <v>65</v>
      </c>
    </row>
    <row r="18" spans="1:35" ht="15">
      <c r="A18" s="1" t="s">
        <v>46</v>
      </c>
      <c r="B18" s="23">
        <v>40</v>
      </c>
      <c r="C18" s="24">
        <f t="shared" si="2"/>
        <v>22.666666666666668</v>
      </c>
      <c r="D18" s="25">
        <v>15</v>
      </c>
      <c r="E18" s="25">
        <v>15</v>
      </c>
      <c r="F18" s="26">
        <f t="shared" si="3"/>
        <v>225</v>
      </c>
      <c r="G18" s="27">
        <f t="shared" si="4"/>
        <v>4218.75</v>
      </c>
      <c r="H18" s="27">
        <f t="shared" si="5"/>
        <v>562.5</v>
      </c>
      <c r="I18" s="28">
        <v>377.957</v>
      </c>
      <c r="J18" s="28">
        <v>20.8253</v>
      </c>
      <c r="K18" s="29">
        <f t="shared" si="6"/>
        <v>5.509965419346645</v>
      </c>
      <c r="L18" s="29">
        <f t="shared" si="7"/>
        <v>2.5</v>
      </c>
      <c r="M18" s="29">
        <f>E18/2</f>
        <v>7.5</v>
      </c>
      <c r="N18" s="29">
        <f>M18-K18</f>
        <v>1.9900345806533553</v>
      </c>
      <c r="O18" s="29">
        <f>2/3*I18*1000/(D18*N18*100)</f>
        <v>84.41104015073873</v>
      </c>
      <c r="P18" s="16" t="str">
        <f t="shared" si="0"/>
        <v>NO</v>
      </c>
      <c r="S18" s="1" t="s">
        <v>46</v>
      </c>
      <c r="T18" s="23">
        <v>40</v>
      </c>
      <c r="U18" s="24">
        <f t="shared" si="8"/>
        <v>22.666666666666668</v>
      </c>
      <c r="V18" s="25">
        <v>20</v>
      </c>
      <c r="W18" s="25">
        <v>25</v>
      </c>
      <c r="X18" s="26">
        <f t="shared" si="9"/>
        <v>500</v>
      </c>
      <c r="Y18" s="27">
        <f t="shared" si="10"/>
        <v>26041.666666666668</v>
      </c>
      <c r="Z18" s="27">
        <f t="shared" si="11"/>
        <v>2083.3333333333335</v>
      </c>
      <c r="AA18" s="28">
        <v>377.957</v>
      </c>
      <c r="AB18" s="28">
        <v>20.8253</v>
      </c>
      <c r="AC18" s="29">
        <f t="shared" si="12"/>
        <v>5.509965419346645</v>
      </c>
      <c r="AD18" s="29">
        <f t="shared" si="13"/>
        <v>4.166666666666667</v>
      </c>
      <c r="AE18" s="29">
        <f>W18/2</f>
        <v>12.5</v>
      </c>
      <c r="AF18" s="29">
        <f>AE18-AC18</f>
        <v>6.990034580653355</v>
      </c>
      <c r="AG18" s="29">
        <f>2/3*AA18*1000/(V18*AF18*100)</f>
        <v>18.023611358856947</v>
      </c>
      <c r="AH18" s="16" t="str">
        <f t="shared" si="1"/>
        <v>SI</v>
      </c>
      <c r="AI18" s="47" t="s">
        <v>64</v>
      </c>
    </row>
    <row r="19" spans="1:35" ht="15">
      <c r="A19" s="1" t="s">
        <v>47</v>
      </c>
      <c r="B19" s="23">
        <v>40</v>
      </c>
      <c r="C19" s="24">
        <f t="shared" si="2"/>
        <v>22.666666666666668</v>
      </c>
      <c r="D19" s="25">
        <v>20</v>
      </c>
      <c r="E19" s="25">
        <v>25</v>
      </c>
      <c r="F19" s="26">
        <f t="shared" si="3"/>
        <v>500</v>
      </c>
      <c r="G19" s="27">
        <f t="shared" si="4"/>
        <v>26041.666666666668</v>
      </c>
      <c r="H19" s="27">
        <f t="shared" si="5"/>
        <v>2083.3333333333335</v>
      </c>
      <c r="I19" s="28">
        <v>931.449</v>
      </c>
      <c r="J19" s="28">
        <v>56.9195</v>
      </c>
      <c r="K19" s="29">
        <f t="shared" si="6"/>
        <v>6.1108552373774625</v>
      </c>
      <c r="L19" s="29">
        <f t="shared" si="7"/>
        <v>4.166666666666667</v>
      </c>
      <c r="M19" s="29">
        <f>E19/2</f>
        <v>12.5</v>
      </c>
      <c r="N19" s="29">
        <f>M19-K19</f>
        <v>6.3891447626225375</v>
      </c>
      <c r="O19" s="29">
        <f>2/3*I19*1000/(D19*N19*100)</f>
        <v>48.595392894581515</v>
      </c>
      <c r="P19" s="16" t="str">
        <f t="shared" si="0"/>
        <v>NO</v>
      </c>
      <c r="S19" s="1" t="s">
        <v>47</v>
      </c>
      <c r="T19" s="23">
        <v>40</v>
      </c>
      <c r="U19" s="24">
        <f t="shared" si="8"/>
        <v>22.666666666666668</v>
      </c>
      <c r="V19" s="25">
        <v>30</v>
      </c>
      <c r="W19" s="25">
        <v>35</v>
      </c>
      <c r="X19" s="26">
        <f t="shared" si="9"/>
        <v>1050</v>
      </c>
      <c r="Y19" s="27">
        <f t="shared" si="10"/>
        <v>107187.5</v>
      </c>
      <c r="Z19" s="27">
        <f t="shared" si="11"/>
        <v>6125</v>
      </c>
      <c r="AA19" s="28">
        <v>931.449</v>
      </c>
      <c r="AB19" s="28">
        <v>56.9195</v>
      </c>
      <c r="AC19" s="29">
        <f t="shared" si="12"/>
        <v>6.1108552373774625</v>
      </c>
      <c r="AD19" s="29">
        <f t="shared" si="13"/>
        <v>5.833333333333333</v>
      </c>
      <c r="AE19" s="29">
        <f>W19/2</f>
        <v>17.5</v>
      </c>
      <c r="AF19" s="29">
        <f>AE19-AC19</f>
        <v>11.389144762622537</v>
      </c>
      <c r="AG19" s="29">
        <f>2/3*AA19*1000/(V19*AF19*100)</f>
        <v>18.174206314944065</v>
      </c>
      <c r="AH19" s="16" t="str">
        <f t="shared" si="1"/>
        <v>SI</v>
      </c>
      <c r="AI19" s="47" t="s">
        <v>7</v>
      </c>
    </row>
    <row r="20" spans="1:35" ht="15">
      <c r="A20" s="1" t="s">
        <v>50</v>
      </c>
      <c r="B20" s="23">
        <v>40</v>
      </c>
      <c r="C20" s="24">
        <f t="shared" si="2"/>
        <v>22.666666666666668</v>
      </c>
      <c r="D20" s="25">
        <v>25</v>
      </c>
      <c r="E20" s="25">
        <v>40</v>
      </c>
      <c r="F20" s="26">
        <f t="shared" si="3"/>
        <v>1000</v>
      </c>
      <c r="G20" s="27">
        <f t="shared" si="4"/>
        <v>133333.33333333334</v>
      </c>
      <c r="H20" s="27">
        <f t="shared" si="5"/>
        <v>6666.666666666667</v>
      </c>
      <c r="I20" s="28">
        <v>1710.69</v>
      </c>
      <c r="J20" s="28">
        <v>189.735</v>
      </c>
      <c r="K20" s="29">
        <f t="shared" si="6"/>
        <v>11.091138663346369</v>
      </c>
      <c r="L20" s="29">
        <f t="shared" si="7"/>
        <v>6.666666666666667</v>
      </c>
      <c r="M20" s="29">
        <f>E20/2</f>
        <v>20</v>
      </c>
      <c r="N20" s="29">
        <f>M20-K20</f>
        <v>8.908861336653631</v>
      </c>
      <c r="O20" s="29">
        <f>2/3*I20*1000/(D20*N20*100)</f>
        <v>51.20564601484222</v>
      </c>
      <c r="P20" s="16" t="str">
        <f t="shared" si="0"/>
        <v>NO</v>
      </c>
      <c r="S20" s="1" t="s">
        <v>50</v>
      </c>
      <c r="T20" s="23">
        <v>40</v>
      </c>
      <c r="U20" s="24">
        <f t="shared" si="8"/>
        <v>22.666666666666668</v>
      </c>
      <c r="V20" s="25">
        <v>45</v>
      </c>
      <c r="W20" s="25">
        <v>45</v>
      </c>
      <c r="X20" s="26">
        <f t="shared" si="9"/>
        <v>2025</v>
      </c>
      <c r="Y20" s="27">
        <f t="shared" si="10"/>
        <v>341718.75</v>
      </c>
      <c r="Z20" s="27">
        <f t="shared" si="11"/>
        <v>15187.5</v>
      </c>
      <c r="AA20" s="28">
        <v>1710.69</v>
      </c>
      <c r="AB20" s="28">
        <v>189.735</v>
      </c>
      <c r="AC20" s="29">
        <f t="shared" si="12"/>
        <v>11.091138663346369</v>
      </c>
      <c r="AD20" s="29">
        <f t="shared" si="13"/>
        <v>7.5</v>
      </c>
      <c r="AE20" s="29">
        <f>W20/2</f>
        <v>22.5</v>
      </c>
      <c r="AF20" s="29">
        <f>AE20-AC20</f>
        <v>11.408861336653631</v>
      </c>
      <c r="AG20" s="29">
        <f>2/3*AA20*1000/(V20*AF20*100)</f>
        <v>22.21392197495947</v>
      </c>
      <c r="AH20" s="16" t="str">
        <f t="shared" si="1"/>
        <v>SI</v>
      </c>
      <c r="AI20" s="47" t="s">
        <v>59</v>
      </c>
    </row>
    <row r="21" spans="1:35" ht="15">
      <c r="A21" s="1" t="s">
        <v>51</v>
      </c>
      <c r="B21" s="23">
        <v>40</v>
      </c>
      <c r="C21" s="24">
        <f t="shared" si="2"/>
        <v>22.666666666666668</v>
      </c>
      <c r="D21" s="25">
        <v>35</v>
      </c>
      <c r="E21" s="25">
        <v>45</v>
      </c>
      <c r="F21" s="26">
        <f t="shared" si="3"/>
        <v>1575</v>
      </c>
      <c r="G21" s="27">
        <f t="shared" si="4"/>
        <v>265781.25</v>
      </c>
      <c r="H21" s="27">
        <f t="shared" si="5"/>
        <v>11812.5</v>
      </c>
      <c r="I21" s="28">
        <v>2968.98</v>
      </c>
      <c r="J21" s="28">
        <v>224.9605</v>
      </c>
      <c r="K21" s="29">
        <f t="shared" si="6"/>
        <v>7.577029821689604</v>
      </c>
      <c r="L21" s="29">
        <f t="shared" si="7"/>
        <v>7.5</v>
      </c>
      <c r="M21" s="29">
        <f>E21/2</f>
        <v>22.5</v>
      </c>
      <c r="N21" s="29">
        <f>M21-K21</f>
        <v>14.922970178310397</v>
      </c>
      <c r="O21" s="29">
        <f>2/3*I21*1000/(D21*N21*100)</f>
        <v>37.895941172753126</v>
      </c>
      <c r="P21" s="16" t="str">
        <f t="shared" si="0"/>
        <v>NO</v>
      </c>
      <c r="S21" s="1" t="s">
        <v>51</v>
      </c>
      <c r="T21" s="23">
        <v>40</v>
      </c>
      <c r="U21" s="24">
        <f t="shared" si="8"/>
        <v>22.666666666666668</v>
      </c>
      <c r="V21" s="25">
        <v>50</v>
      </c>
      <c r="W21" s="25">
        <v>55</v>
      </c>
      <c r="X21" s="26">
        <f t="shared" si="9"/>
        <v>2750</v>
      </c>
      <c r="Y21" s="27">
        <f t="shared" si="10"/>
        <v>693229.1666666666</v>
      </c>
      <c r="Z21" s="27">
        <f t="shared" si="11"/>
        <v>25208.333333333332</v>
      </c>
      <c r="AA21" s="28">
        <v>2968.98</v>
      </c>
      <c r="AB21" s="28">
        <v>224.9605</v>
      </c>
      <c r="AC21" s="29">
        <f t="shared" si="12"/>
        <v>7.577029821689604</v>
      </c>
      <c r="AD21" s="29">
        <f t="shared" si="13"/>
        <v>9.166666666666666</v>
      </c>
      <c r="AE21" s="29">
        <f>W21/2</f>
        <v>27.5</v>
      </c>
      <c r="AF21" s="29">
        <f>AE21-AC21</f>
        <v>19.922970178310397</v>
      </c>
      <c r="AG21" s="29">
        <f>2/3*AA21*1000/(V21*AF21*100)</f>
        <v>19.869728080553294</v>
      </c>
      <c r="AH21" s="16" t="str">
        <f t="shared" si="1"/>
        <v>SI</v>
      </c>
      <c r="AI21" s="47" t="s">
        <v>65</v>
      </c>
    </row>
    <row r="22" spans="1:35" ht="15">
      <c r="A22" s="1" t="s">
        <v>52</v>
      </c>
      <c r="B22" s="23">
        <v>40</v>
      </c>
      <c r="C22" s="24">
        <f t="shared" si="2"/>
        <v>22.666666666666668</v>
      </c>
      <c r="D22" s="25">
        <v>15</v>
      </c>
      <c r="E22" s="25">
        <v>15</v>
      </c>
      <c r="F22" s="26">
        <f t="shared" si="3"/>
        <v>225</v>
      </c>
      <c r="G22" s="27">
        <f t="shared" si="4"/>
        <v>4218.75</v>
      </c>
      <c r="H22" s="27">
        <f t="shared" si="5"/>
        <v>562.5</v>
      </c>
      <c r="I22" s="28">
        <v>374.839</v>
      </c>
      <c r="J22" s="28">
        <v>20.5223</v>
      </c>
      <c r="K22" s="29">
        <f t="shared" si="6"/>
        <v>5.47496391784206</v>
      </c>
      <c r="L22" s="29">
        <f t="shared" si="7"/>
        <v>2.5</v>
      </c>
      <c r="M22" s="29">
        <f>E22/2</f>
        <v>7.5</v>
      </c>
      <c r="N22" s="29">
        <f>M22-K22</f>
        <v>2.02503608215794</v>
      </c>
      <c r="O22" s="29">
        <f>2/3*I22*1000/(D22*N22*100)</f>
        <v>82.2677247970724</v>
      </c>
      <c r="P22" s="16" t="str">
        <f t="shared" si="0"/>
        <v>NO</v>
      </c>
      <c r="S22" s="1" t="s">
        <v>52</v>
      </c>
      <c r="T22" s="23">
        <v>40</v>
      </c>
      <c r="U22" s="24">
        <f t="shared" si="8"/>
        <v>22.666666666666668</v>
      </c>
      <c r="V22" s="25">
        <v>20</v>
      </c>
      <c r="W22" s="25">
        <v>25</v>
      </c>
      <c r="X22" s="26">
        <f t="shared" si="9"/>
        <v>500</v>
      </c>
      <c r="Y22" s="27">
        <f t="shared" si="10"/>
        <v>26041.666666666668</v>
      </c>
      <c r="Z22" s="27">
        <f t="shared" si="11"/>
        <v>2083.3333333333335</v>
      </c>
      <c r="AA22" s="28">
        <v>374.839</v>
      </c>
      <c r="AB22" s="28">
        <v>20.5223</v>
      </c>
      <c r="AC22" s="29">
        <f t="shared" si="12"/>
        <v>5.47496391784206</v>
      </c>
      <c r="AD22" s="29">
        <f t="shared" si="13"/>
        <v>4.166666666666667</v>
      </c>
      <c r="AE22" s="29">
        <f>W22/2</f>
        <v>12.5</v>
      </c>
      <c r="AF22" s="29">
        <f>AE22-AC22</f>
        <v>7.02503608215794</v>
      </c>
      <c r="AG22" s="29">
        <f>2/3*AA22*1000/(V22*AF22*100)</f>
        <v>17.78586357024838</v>
      </c>
      <c r="AH22" s="16" t="str">
        <f t="shared" si="1"/>
        <v>SI</v>
      </c>
      <c r="AI22" s="47" t="s">
        <v>64</v>
      </c>
    </row>
    <row r="23" spans="1:35" ht="15">
      <c r="A23" s="1" t="s">
        <v>53</v>
      </c>
      <c r="B23" s="23">
        <v>40</v>
      </c>
      <c r="C23" s="24">
        <f t="shared" si="2"/>
        <v>22.666666666666668</v>
      </c>
      <c r="D23" s="25">
        <v>20</v>
      </c>
      <c r="E23" s="25">
        <v>25</v>
      </c>
      <c r="F23" s="26">
        <f t="shared" si="3"/>
        <v>500</v>
      </c>
      <c r="G23" s="27">
        <f t="shared" si="4"/>
        <v>26041.666666666668</v>
      </c>
      <c r="H23" s="27">
        <f t="shared" si="5"/>
        <v>2083.3333333333335</v>
      </c>
      <c r="I23" s="28">
        <v>894.614</v>
      </c>
      <c r="J23" s="28">
        <v>49.6892</v>
      </c>
      <c r="K23" s="29">
        <f t="shared" si="6"/>
        <v>5.554261390946262</v>
      </c>
      <c r="L23" s="29">
        <f t="shared" si="7"/>
        <v>4.166666666666667</v>
      </c>
      <c r="M23" s="29">
        <f>E23/2</f>
        <v>12.5</v>
      </c>
      <c r="N23" s="29">
        <f>M23-K23</f>
        <v>6.945738609053738</v>
      </c>
      <c r="O23" s="29">
        <f>2/3*I23*1000/(D23*N23*100)</f>
        <v>42.93347093107683</v>
      </c>
      <c r="P23" s="16" t="str">
        <f t="shared" si="0"/>
        <v>NO</v>
      </c>
      <c r="R23" s="3"/>
      <c r="S23" s="1" t="s">
        <v>53</v>
      </c>
      <c r="T23" s="23">
        <v>40</v>
      </c>
      <c r="U23" s="24">
        <f t="shared" si="8"/>
        <v>22.666666666666668</v>
      </c>
      <c r="V23" s="25">
        <v>30</v>
      </c>
      <c r="W23" s="25">
        <v>30</v>
      </c>
      <c r="X23" s="26">
        <f t="shared" si="9"/>
        <v>900</v>
      </c>
      <c r="Y23" s="27">
        <f t="shared" si="10"/>
        <v>67500</v>
      </c>
      <c r="Z23" s="27">
        <f t="shared" si="11"/>
        <v>4500</v>
      </c>
      <c r="AA23" s="28">
        <v>894.614</v>
      </c>
      <c r="AB23" s="28">
        <v>49.6892</v>
      </c>
      <c r="AC23" s="29">
        <f t="shared" si="12"/>
        <v>5.554261390946262</v>
      </c>
      <c r="AD23" s="29">
        <f t="shared" si="13"/>
        <v>5</v>
      </c>
      <c r="AE23" s="29">
        <f>W23/2</f>
        <v>15</v>
      </c>
      <c r="AF23" s="29">
        <f>AE23-AC23</f>
        <v>9.445738609053738</v>
      </c>
      <c r="AG23" s="29">
        <f>2/3*AA23*1000/(V23*AF23*100)</f>
        <v>21.046857142601677</v>
      </c>
      <c r="AH23" s="16" t="str">
        <f t="shared" si="1"/>
        <v>SI</v>
      </c>
      <c r="AI23" s="47" t="s">
        <v>60</v>
      </c>
    </row>
    <row r="24" spans="1:28" ht="13.5" thickBot="1">
      <c r="A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1" thickBot="1">
      <c r="A25" s="1"/>
      <c r="B25" s="43" t="s">
        <v>31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8">
      <c r="A26" s="1"/>
      <c r="B26" s="30" t="s">
        <v>32</v>
      </c>
      <c r="C26" s="31" t="s">
        <v>33</v>
      </c>
      <c r="D26" s="30" t="s">
        <v>3</v>
      </c>
      <c r="E26" s="31" t="s">
        <v>4</v>
      </c>
      <c r="F26" s="32" t="s">
        <v>9</v>
      </c>
      <c r="G26" s="33" t="s">
        <v>10</v>
      </c>
      <c r="H26" s="32" t="s">
        <v>14</v>
      </c>
      <c r="I26" s="33" t="s">
        <v>15</v>
      </c>
      <c r="J26" s="31" t="s">
        <v>16</v>
      </c>
      <c r="K26" s="31" t="s">
        <v>29</v>
      </c>
      <c r="L26" s="34" t="s">
        <v>1</v>
      </c>
      <c r="M26" s="31" t="s">
        <v>0</v>
      </c>
      <c r="N26" s="31" t="s">
        <v>34</v>
      </c>
      <c r="O26" s="32" t="s">
        <v>35</v>
      </c>
      <c r="P26" s="31" t="s">
        <v>36</v>
      </c>
      <c r="Q26" s="14" t="s">
        <v>2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1"/>
      <c r="B27" s="35" t="s">
        <v>6</v>
      </c>
      <c r="C27" s="36" t="s">
        <v>6</v>
      </c>
      <c r="D27" s="35" t="s">
        <v>6</v>
      </c>
      <c r="E27" s="36" t="s">
        <v>6</v>
      </c>
      <c r="F27" s="37" t="s">
        <v>21</v>
      </c>
      <c r="G27" s="37" t="s">
        <v>21</v>
      </c>
      <c r="H27" s="37" t="s">
        <v>25</v>
      </c>
      <c r="I27" s="37" t="s">
        <v>26</v>
      </c>
      <c r="J27" s="36" t="s">
        <v>21</v>
      </c>
      <c r="K27" s="36" t="s">
        <v>21</v>
      </c>
      <c r="L27" s="36"/>
      <c r="M27" s="36"/>
      <c r="N27" s="36" t="s">
        <v>21</v>
      </c>
      <c r="O27" s="37" t="s">
        <v>21</v>
      </c>
      <c r="P27" s="36" t="s">
        <v>21</v>
      </c>
      <c r="Q27" s="37" t="s">
        <v>21</v>
      </c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1"/>
      <c r="B28" s="38"/>
      <c r="C28" s="39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1" ht="13.5">
      <c r="A29" s="1" t="s">
        <v>37</v>
      </c>
      <c r="B29" s="41">
        <v>450</v>
      </c>
      <c r="C29" s="40">
        <f>B29/1.15</f>
        <v>391.304347826087</v>
      </c>
      <c r="D29" s="23">
        <v>40</v>
      </c>
      <c r="E29" s="24">
        <f>0.85*D29/1.5</f>
        <v>22.666666666666668</v>
      </c>
      <c r="F29" s="25">
        <v>20</v>
      </c>
      <c r="G29" s="25">
        <v>20</v>
      </c>
      <c r="H29" s="28">
        <v>584.452</v>
      </c>
      <c r="I29" s="28">
        <v>64.5826</v>
      </c>
      <c r="J29" s="29">
        <f>I29*100/H29</f>
        <v>11.050111899694073</v>
      </c>
      <c r="K29" s="2">
        <f>G29/2</f>
        <v>10</v>
      </c>
      <c r="L29" s="2">
        <f>E29/(E29+C29/15)</f>
        <v>0.464922711058264</v>
      </c>
      <c r="M29" s="2">
        <f>(2/(L29*(1-L29/3)))^0.5</f>
        <v>2.256262587320774</v>
      </c>
      <c r="N29" s="2">
        <f>M29*(I29*1000/(E29*F29))^0.5</f>
        <v>26.930137933633993</v>
      </c>
      <c r="O29" s="4">
        <v>5</v>
      </c>
      <c r="P29" s="2">
        <f>N29+O29</f>
        <v>31.930137933633993</v>
      </c>
      <c r="Q29" s="4">
        <v>35</v>
      </c>
      <c r="R29" s="47" t="s">
        <v>55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E29" s="3"/>
    </row>
    <row r="30" spans="1:31" ht="13.5">
      <c r="A30" s="46" t="s">
        <v>38</v>
      </c>
      <c r="B30" s="41">
        <v>450</v>
      </c>
      <c r="C30" s="40">
        <f>B30/1.15</f>
        <v>391.304347826087</v>
      </c>
      <c r="D30" s="23">
        <v>40</v>
      </c>
      <c r="E30" s="24">
        <f>0.85*D30/1.5</f>
        <v>22.666666666666668</v>
      </c>
      <c r="F30" s="25">
        <v>15</v>
      </c>
      <c r="G30" s="25">
        <v>25</v>
      </c>
      <c r="H30" s="28">
        <v>621.15</v>
      </c>
      <c r="I30" s="28">
        <v>122.5498</v>
      </c>
      <c r="J30" s="29">
        <f>I30*100/H30</f>
        <v>19.72950173066087</v>
      </c>
      <c r="K30" s="2">
        <f>G30/2</f>
        <v>12.5</v>
      </c>
      <c r="L30" s="2">
        <f>E30/(E30+C30/15)</f>
        <v>0.464922711058264</v>
      </c>
      <c r="M30" s="2">
        <f>(2/(L30*(1-L30/3)))^0.5</f>
        <v>2.256262587320774</v>
      </c>
      <c r="N30" s="2">
        <f>M30*(I30*1000/(E30*F30))^0.5</f>
        <v>42.83576102255001</v>
      </c>
      <c r="O30" s="4">
        <v>5</v>
      </c>
      <c r="P30" s="2">
        <f>N30+O30</f>
        <v>47.83576102255001</v>
      </c>
      <c r="Q30" s="4">
        <v>50</v>
      </c>
      <c r="R30" s="47" t="s">
        <v>56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3.5">
      <c r="A31" s="1" t="s">
        <v>43</v>
      </c>
      <c r="B31" s="41">
        <v>450</v>
      </c>
      <c r="C31" s="40">
        <f>B31/1.15</f>
        <v>391.304347826087</v>
      </c>
      <c r="D31" s="23">
        <v>40</v>
      </c>
      <c r="E31" s="24">
        <f>0.85*D31/1.5</f>
        <v>22.666666666666668</v>
      </c>
      <c r="F31" s="25">
        <v>20</v>
      </c>
      <c r="G31" s="25">
        <v>25</v>
      </c>
      <c r="H31" s="28">
        <v>744.14</v>
      </c>
      <c r="I31" s="28">
        <v>121.706</v>
      </c>
      <c r="J31" s="29">
        <f>I31*100/H31</f>
        <v>16.355255731448384</v>
      </c>
      <c r="K31" s="2">
        <f>G31/2</f>
        <v>12.5</v>
      </c>
      <c r="L31" s="2">
        <f>E31/(E31+C31/15)</f>
        <v>0.464922711058264</v>
      </c>
      <c r="M31" s="2">
        <f>(2/(L31*(1-L31/3)))^0.5</f>
        <v>2.256262587320774</v>
      </c>
      <c r="N31" s="2">
        <f>M31*(I31*1000/(E31*F31))^0.5</f>
        <v>36.968923953259676</v>
      </c>
      <c r="O31" s="4">
        <v>5</v>
      </c>
      <c r="P31" s="2">
        <f>N31+O31</f>
        <v>41.968923953259676</v>
      </c>
      <c r="Q31" s="4">
        <v>45</v>
      </c>
      <c r="R31" s="47" t="s">
        <v>57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17"/>
      <c r="AD31" s="17"/>
      <c r="AE31" s="17"/>
    </row>
    <row r="32" spans="1:31" ht="13.5">
      <c r="A32" s="1" t="s">
        <v>49</v>
      </c>
      <c r="B32" s="41">
        <v>450</v>
      </c>
      <c r="C32" s="40">
        <f>B32/1.15</f>
        <v>391.304347826087</v>
      </c>
      <c r="D32" s="23">
        <v>40</v>
      </c>
      <c r="E32" s="24">
        <f>0.85*D32/1.5</f>
        <v>22.666666666666668</v>
      </c>
      <c r="F32" s="25">
        <v>20</v>
      </c>
      <c r="G32" s="25">
        <v>25</v>
      </c>
      <c r="H32" s="28">
        <v>739.974</v>
      </c>
      <c r="I32" s="28">
        <v>112.164</v>
      </c>
      <c r="J32" s="29">
        <f>I32*100/H32</f>
        <v>15.157829869698123</v>
      </c>
      <c r="K32" s="2">
        <f>G32/2</f>
        <v>12.5</v>
      </c>
      <c r="L32" s="2">
        <f>E32/(E32+C32/15)</f>
        <v>0.464922711058264</v>
      </c>
      <c r="M32" s="2">
        <f>(2/(L32*(1-L32/3)))^0.5</f>
        <v>2.256262587320774</v>
      </c>
      <c r="N32" s="2">
        <f>M32*(I32*1000/(E32*F32))^0.5</f>
        <v>35.490127506831364</v>
      </c>
      <c r="O32" s="4">
        <v>5</v>
      </c>
      <c r="P32" s="2">
        <f>N32+O32</f>
        <v>40.490127506831364</v>
      </c>
      <c r="Q32" s="4">
        <v>45</v>
      </c>
      <c r="R32" s="47" t="s">
        <v>57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17"/>
      <c r="AD32" s="17"/>
      <c r="AE32" s="17"/>
    </row>
    <row r="33" spans="19:31" ht="12.75">
      <c r="S33" s="3"/>
      <c r="T33" s="3"/>
      <c r="U33" s="3"/>
      <c r="V33" s="3"/>
      <c r="W33" s="3"/>
      <c r="X33" s="3"/>
      <c r="Y33" s="3"/>
      <c r="Z33" s="3"/>
      <c r="AA33" s="3"/>
      <c r="AB33" s="3"/>
      <c r="AC33" s="17"/>
      <c r="AD33" s="17"/>
      <c r="AE33" s="17"/>
    </row>
    <row r="34" spans="19:31" ht="12.75">
      <c r="S34" s="3"/>
      <c r="T34" s="3"/>
      <c r="U34" s="3"/>
      <c r="V34" s="3"/>
      <c r="W34" s="3"/>
      <c r="X34" s="3"/>
      <c r="Y34" s="3"/>
      <c r="Z34" s="3"/>
      <c r="AA34" s="3"/>
      <c r="AB34" s="3"/>
      <c r="AC34" s="17"/>
      <c r="AD34" s="17"/>
      <c r="AE34" s="17"/>
    </row>
    <row r="35" spans="3:18" ht="12.75">
      <c r="C35" s="42"/>
      <c r="N35" s="17"/>
      <c r="O35" s="17"/>
      <c r="P35" s="17"/>
      <c r="Q35" s="3"/>
      <c r="R35" s="3"/>
    </row>
    <row r="36" spans="3:18" ht="12.75">
      <c r="C36" s="3"/>
      <c r="N36" s="17"/>
      <c r="O36" s="17"/>
      <c r="P36" s="17"/>
      <c r="Q36" s="3"/>
      <c r="R36" s="3"/>
    </row>
    <row r="37" spans="18:33" ht="12.75">
      <c r="R37" s="3"/>
      <c r="AC37" s="17"/>
      <c r="AD37" s="17"/>
      <c r="AE37" s="17"/>
      <c r="AF37" s="3"/>
      <c r="AG37" s="3"/>
    </row>
    <row r="38" spans="29:37" ht="12.75">
      <c r="AC38" s="17"/>
      <c r="AD38" s="17"/>
      <c r="AE38" s="17"/>
      <c r="AF38" s="3"/>
      <c r="AG38" s="3"/>
      <c r="AH38" s="3"/>
      <c r="AI38" s="3"/>
      <c r="AJ38" s="3"/>
      <c r="AK38" s="3"/>
    </row>
    <row r="39" spans="29:37" ht="12.75">
      <c r="AC39" s="17"/>
      <c r="AD39" s="17"/>
      <c r="AE39" s="17"/>
      <c r="AF39" s="3"/>
      <c r="AG39" s="3"/>
      <c r="AH39" s="3"/>
      <c r="AI39" s="3"/>
      <c r="AJ39" s="3"/>
      <c r="AK39" s="3"/>
    </row>
    <row r="40" spans="29:37" ht="12.75">
      <c r="AC40" s="17"/>
      <c r="AD40" s="17"/>
      <c r="AE40" s="17"/>
      <c r="AF40" s="3"/>
      <c r="AG40" s="3"/>
      <c r="AH40" s="3"/>
      <c r="AI40" s="3"/>
      <c r="AJ40" s="3"/>
      <c r="AK40" s="3"/>
    </row>
    <row r="41" spans="29:37" ht="12.75">
      <c r="AC41" s="17"/>
      <c r="AD41" s="17"/>
      <c r="AE41" s="17"/>
      <c r="AF41" s="3"/>
      <c r="AG41" s="3"/>
      <c r="AH41" s="3"/>
      <c r="AI41" s="3"/>
      <c r="AJ41" s="3"/>
      <c r="AK41" s="3"/>
    </row>
    <row r="42" spans="29:37" ht="12.75">
      <c r="AC42" s="17"/>
      <c r="AD42" s="17"/>
      <c r="AE42" s="17"/>
      <c r="AF42" s="3"/>
      <c r="AG42" s="3"/>
      <c r="AH42" s="3"/>
      <c r="AI42" s="3"/>
      <c r="AJ42" s="3"/>
      <c r="AK42" s="3"/>
    </row>
    <row r="43" spans="1:37" ht="12.75">
      <c r="A43" s="3"/>
      <c r="B43" s="3"/>
      <c r="AC43" s="17"/>
      <c r="AD43" s="17"/>
      <c r="AE43" s="17"/>
      <c r="AF43" s="3"/>
      <c r="AG43" s="3"/>
      <c r="AH43" s="3"/>
      <c r="AI43" s="3"/>
      <c r="AJ43" s="3"/>
      <c r="AK43" s="3"/>
    </row>
    <row r="44" spans="1:37" ht="12.75">
      <c r="A44" s="3"/>
      <c r="B44" s="3"/>
      <c r="AC44" s="17"/>
      <c r="AD44" s="17"/>
      <c r="AE44" s="17"/>
      <c r="AF44" s="3"/>
      <c r="AG44" s="3"/>
      <c r="AH44" s="3"/>
      <c r="AI44" s="3"/>
      <c r="AJ44" s="3"/>
      <c r="AK44" s="3"/>
    </row>
    <row r="45" spans="1:37" ht="12.75">
      <c r="A45" s="3"/>
      <c r="B45" s="3"/>
      <c r="AC45" s="17"/>
      <c r="AD45" s="17"/>
      <c r="AE45" s="17"/>
      <c r="AF45" s="3"/>
      <c r="AG45" s="3"/>
      <c r="AH45" s="3"/>
      <c r="AI45" s="3"/>
      <c r="AJ45" s="3"/>
      <c r="AK45" s="3"/>
    </row>
    <row r="46" spans="1:37" ht="12.75">
      <c r="A46" s="3"/>
      <c r="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2.75">
      <c r="A47" s="3"/>
      <c r="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>
      <c r="A48" s="3"/>
      <c r="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2.75">
      <c r="A49" s="3"/>
      <c r="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s="3"/>
      <c r="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.75">
      <c r="A51" s="3"/>
      <c r="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75">
      <c r="A52" s="3"/>
      <c r="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2.75">
      <c r="A53" s="3"/>
      <c r="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2.75">
      <c r="A54" s="3"/>
      <c r="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75">
      <c r="A55" s="3"/>
      <c r="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2.75">
      <c r="A56" s="3"/>
      <c r="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29:37" ht="12.75">
      <c r="AC57" s="3"/>
      <c r="AD57" s="3"/>
      <c r="AE57" s="3"/>
      <c r="AF57" s="3"/>
      <c r="AG57" s="3"/>
      <c r="AH57" s="3"/>
      <c r="AI57" s="3"/>
      <c r="AJ57" s="3"/>
      <c r="AK57" s="3"/>
    </row>
    <row r="58" spans="29:37" ht="12.75">
      <c r="AC58" s="3"/>
      <c r="AD58" s="3"/>
      <c r="AE58" s="3"/>
      <c r="AF58" s="3"/>
      <c r="AG58" s="3"/>
      <c r="AH58" s="3"/>
      <c r="AI58" s="3"/>
      <c r="AJ58" s="3"/>
      <c r="AK58" s="3"/>
    </row>
    <row r="59" spans="34:37" ht="12.75">
      <c r="AH59" s="3"/>
      <c r="AI59" s="3"/>
      <c r="AJ59" s="3"/>
      <c r="AK59" s="3"/>
    </row>
    <row r="60" spans="34:37" ht="12.75">
      <c r="AH60" s="3"/>
      <c r="AI60" s="3"/>
      <c r="AJ60" s="3"/>
      <c r="AK60" s="3"/>
    </row>
    <row r="61" spans="34:37" ht="12.75">
      <c r="AH61" s="3"/>
      <c r="AI61" s="3"/>
      <c r="AJ61" s="3"/>
      <c r="AK61" s="3"/>
    </row>
  </sheetData>
  <sheetProtection/>
  <mergeCells count="5">
    <mergeCell ref="B1:O1"/>
    <mergeCell ref="B8:O8"/>
    <mergeCell ref="B25:Q25"/>
    <mergeCell ref="T1:AG1"/>
    <mergeCell ref="T8:A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Chiara</cp:lastModifiedBy>
  <cp:lastPrinted>2011-03-29T18:14:40Z</cp:lastPrinted>
  <dcterms:created xsi:type="dcterms:W3CDTF">2010-04-15T07:05:20Z</dcterms:created>
  <dcterms:modified xsi:type="dcterms:W3CDTF">2020-12-06T14:47:54Z</dcterms:modified>
  <cp:category/>
  <cp:version/>
  <cp:contentType/>
  <cp:contentStatus/>
</cp:coreProperties>
</file>