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<sst xmlns="http://schemas.openxmlformats.org/spreadsheetml/2006/main" count="274" uniqueCount="148">
  <si>
    <t>Kv2</t>
  </si>
  <si>
    <t>Kv3</t>
  </si>
  <si>
    <t>Kv4</t>
  </si>
  <si>
    <t>dv3</t>
  </si>
  <si>
    <t>dv4</t>
  </si>
  <si>
    <t>H (m)</t>
  </si>
  <si>
    <t>Kv1(KN/m)</t>
  </si>
  <si>
    <t>dv2 (m)</t>
  </si>
  <si>
    <t>Ko1(KN/m)</t>
  </si>
  <si>
    <t>Ko2</t>
  </si>
  <si>
    <t>Ko3</t>
  </si>
  <si>
    <t>do3</t>
  </si>
  <si>
    <t xml:space="preserve"> </t>
  </si>
  <si>
    <t>y</t>
  </si>
  <si>
    <t>c</t>
  </si>
  <si>
    <t>q_p</t>
  </si>
  <si>
    <t>q_a</t>
  </si>
  <si>
    <t>Area tot (mq)</t>
  </si>
  <si>
    <t>q_s (KN/mq)</t>
  </si>
  <si>
    <t>X_G</t>
  </si>
  <si>
    <t>Y_G</t>
  </si>
  <si>
    <t>x_G1 (m)</t>
  </si>
  <si>
    <t>Y_C</t>
  </si>
  <si>
    <t>X_C (m)</t>
  </si>
  <si>
    <t>area_2</t>
  </si>
  <si>
    <t>y_G1</t>
  </si>
  <si>
    <t>x_G2</t>
  </si>
  <si>
    <t>y_G2</t>
  </si>
  <si>
    <t>dd_v1</t>
  </si>
  <si>
    <t>dd_v2</t>
  </si>
  <si>
    <t>dd_v3</t>
  </si>
  <si>
    <t>dd_v4</t>
  </si>
  <si>
    <t>dd_o1</t>
  </si>
  <si>
    <t>dd_o2</t>
  </si>
  <si>
    <t>dd_o3</t>
  </si>
  <si>
    <t>modulo di Young</t>
  </si>
  <si>
    <t>rigidezza traslante contr.vert.1</t>
  </si>
  <si>
    <t>rigidezza traslante contr.vert.2</t>
  </si>
  <si>
    <t>rigidezza traslante contr.vert.3</t>
  </si>
  <si>
    <t>rigidezza traslante contr.vert.4</t>
  </si>
  <si>
    <t>rigidezza traslante contr.orizz.1</t>
  </si>
  <si>
    <t>rigidezza traslante contr.orizz.2</t>
  </si>
  <si>
    <t>rigidezza traslante contr.orizz.3</t>
  </si>
  <si>
    <t>distanza orizzontale controvento dal punto O</t>
  </si>
  <si>
    <t>distanza verticale controvento punto O</t>
  </si>
  <si>
    <t>do2</t>
  </si>
  <si>
    <t>Area totale impalcato</t>
  </si>
  <si>
    <t>coordinata X centro area 1</t>
  </si>
  <si>
    <t>coordinata Y centro area 1</t>
  </si>
  <si>
    <t>coordinata X centro area 2</t>
  </si>
  <si>
    <t>coordinata Y centro area 2</t>
  </si>
  <si>
    <t>coordinata X centro rigidezze</t>
  </si>
  <si>
    <t>coordinata Y centro rigidezze</t>
  </si>
  <si>
    <t>rigidezza totale orizzontale</t>
  </si>
  <si>
    <t>rigidezza totale verticale</t>
  </si>
  <si>
    <t>distanze controvento dal centro rigidezze</t>
  </si>
  <si>
    <t>rigidezza torsionale totale</t>
  </si>
  <si>
    <t>ϕ</t>
  </si>
  <si>
    <t>Fv2</t>
  </si>
  <si>
    <t>Fv3</t>
  </si>
  <si>
    <t>Fv4</t>
  </si>
  <si>
    <t>Fo1</t>
  </si>
  <si>
    <t>Fo2</t>
  </si>
  <si>
    <t>Fo3</t>
  </si>
  <si>
    <t>carico permanente di natura strutturale</t>
  </si>
  <si>
    <t>sovraccarico permanente</t>
  </si>
  <si>
    <t>sovraccarico accidentale</t>
  </si>
  <si>
    <t>carico totale permamente</t>
  </si>
  <si>
    <t>carico totale accidentale</t>
  </si>
  <si>
    <t>coefficiente di contemporaneità</t>
  </si>
  <si>
    <t>Pesi sismici</t>
  </si>
  <si>
    <t>coefficiente di intensità sismica</t>
  </si>
  <si>
    <t>rotazione impalcato</t>
  </si>
  <si>
    <t>Forza sul controvento verticale 1</t>
  </si>
  <si>
    <t>Forza sul controvento verticale 2</t>
  </si>
  <si>
    <t>Forza sul controvento verticale 3</t>
  </si>
  <si>
    <t>Forza sul controvento verticale 4</t>
  </si>
  <si>
    <t>Forza sul controvento orizzontale 1</t>
  </si>
  <si>
    <t>Forza sul controvento orizzontale 2</t>
  </si>
  <si>
    <t>Forza sul controvento orizzontale 3</t>
  </si>
  <si>
    <t>G (KN)</t>
  </si>
  <si>
    <t>traslazione orizzontale</t>
  </si>
  <si>
    <t>traslazione verticale</t>
  </si>
  <si>
    <t>K_ϕ (KN*m)</t>
  </si>
  <si>
    <t>I_1</t>
  </si>
  <si>
    <t>I_2</t>
  </si>
  <si>
    <t>I_3</t>
  </si>
  <si>
    <t>I_4</t>
  </si>
  <si>
    <t>momento d'inerzia pilastro 1</t>
  </si>
  <si>
    <t>momento d'inerzia pilastro 2</t>
  </si>
  <si>
    <t>momento d'inerzia pilastro 3</t>
  </si>
  <si>
    <t>momento d'inerzia pilastro 4</t>
  </si>
  <si>
    <t>K_T</t>
  </si>
  <si>
    <t>rigidezza traslante telaio 1</t>
  </si>
  <si>
    <t>rigidezza traslante telaio 2</t>
  </si>
  <si>
    <t>rigidezza traslante telaio 3</t>
  </si>
  <si>
    <t>rigidezza traslante telaio 4</t>
  </si>
  <si>
    <t>rigidezza traslante telaio 5</t>
  </si>
  <si>
    <t>rigidezza traslante telaio 7</t>
  </si>
  <si>
    <t>rigidezza traslante telaio 6</t>
  </si>
  <si>
    <t>I_1 (cm^4)</t>
  </si>
  <si>
    <t xml:space="preserve"> E</t>
  </si>
  <si>
    <t>H</t>
  </si>
  <si>
    <t>altezza dei pilastri</t>
  </si>
  <si>
    <t>area_1 (mq)</t>
  </si>
  <si>
    <t>misura dell'area superficie 1area 1 (misura)</t>
  </si>
  <si>
    <t>misura dell'area superficie 2</t>
  </si>
  <si>
    <t>coordinata X centro d'area impalcato (centro massa)</t>
  </si>
  <si>
    <t>coordinata Y centro d'area impalcato (centro massa)</t>
  </si>
  <si>
    <t>K_T (KN/m)</t>
  </si>
  <si>
    <t>Step 1: calcolo delle rigidezze traslanti dei controventi dell'edificio</t>
  </si>
  <si>
    <t>Step 2: tabella sinottica controventi e distanze</t>
  </si>
  <si>
    <t>Step 3: calcolo del centro di massa</t>
  </si>
  <si>
    <t>Step 4: calcolo del centro di rigidezze e delle rigidezze globali</t>
  </si>
  <si>
    <t>Step 5: analisi dei carichi sismici</t>
  </si>
  <si>
    <t>Q (KN)</t>
  </si>
  <si>
    <t>W (KN)</t>
  </si>
  <si>
    <t>F (KN)</t>
  </si>
  <si>
    <t>Forza sismica orizzontale</t>
  </si>
  <si>
    <t>Step 6: ripartizione forza sismica lungo X</t>
  </si>
  <si>
    <t>Step 7: ripartizione forza sismica lungo Y</t>
  </si>
  <si>
    <t>M (KN*m)</t>
  </si>
  <si>
    <t>M (KN*M)</t>
  </si>
  <si>
    <t>Ko_tot</t>
  </si>
  <si>
    <t>Kv_tot</t>
  </si>
  <si>
    <t>u_o (m)</t>
  </si>
  <si>
    <t>Fv1 (KN)</t>
  </si>
  <si>
    <t>v_o (KN)</t>
  </si>
  <si>
    <t>momento torcente (positivo se antiorario)</t>
  </si>
  <si>
    <t>rotazione impalcato (positiva se antioraria)</t>
  </si>
  <si>
    <t>momento torcente</t>
  </si>
  <si>
    <t>pilastri che individuano il telaio</t>
  </si>
  <si>
    <t>1-5</t>
  </si>
  <si>
    <t>2-6</t>
  </si>
  <si>
    <t>3-7-9</t>
  </si>
  <si>
    <t>4-8-10</t>
  </si>
  <si>
    <t>1-2-3-4</t>
  </si>
  <si>
    <t>5-6-7-8</t>
  </si>
  <si>
    <t>9-10</t>
  </si>
  <si>
    <t>Telaio 1v</t>
  </si>
  <si>
    <t>Telaio 2v</t>
  </si>
  <si>
    <t>Telaio 3v</t>
  </si>
  <si>
    <t>Telaio 4v</t>
  </si>
  <si>
    <t>Telaio 1o</t>
  </si>
  <si>
    <t>Telaio 2o</t>
  </si>
  <si>
    <t>Telaio 3o</t>
  </si>
  <si>
    <t xml:space="preserve">                                                                                                                 </t>
  </si>
  <si>
    <t xml:space="preserve"> E (N/mm^2)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</si>
</sst>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"/>
    <numFmt numFmtId="173" formatCode="0.000"/>
    <numFmt numFmtId="174" formatCode="0.0000"/>
  </numFmts>
  <fonts count="38">
    <font>
      <sz val="10"/>
      <name val="Arial"/>
      <family val="0"/>
    </font>
    <font>
      <sz val="8"/>
      <name val="Arial"/>
      <family val="0"/>
    </font>
    <font>
      <sz val="10"/>
      <name val="GreekC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0" fontId="0" fillId="2" borderId="10" xfId="0" applyFill="1" applyBorder="1" applyAlignment="1">
      <alignment/>
    </xf>
    <xf numFmtId="0" fontId="3" fillId="2" borderId="11" xfId="0" applyFont="1" applyFill="1" applyBorder="1" applyAlignment="1">
      <alignment horizontal="center"/>
    </xf>
    <xf numFmtId="0" fontId="0" fillId="2" borderId="25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18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0" fillId="2" borderId="11" xfId="0" applyFill="1" applyBorder="1" applyAlignment="1">
      <alignment/>
    </xf>
    <xf numFmtId="173" fontId="0" fillId="2" borderId="11" xfId="0" applyNumberForma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72" fontId="0" fillId="2" borderId="11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3" xfId="0" applyNumberFormat="1" applyFont="1" applyBorder="1" applyAlignment="1">
      <alignment horizontal="center"/>
    </xf>
    <xf numFmtId="0" fontId="3" fillId="34" borderId="26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PageLayoutView="0" workbookViewId="0" topLeftCell="A31">
      <selection activeCell="B11" sqref="B11"/>
    </sheetView>
  </sheetViews>
  <sheetFormatPr defaultColWidth="9.140625" defaultRowHeight="12.75"/>
  <cols>
    <col min="1" max="1" width="11.7109375" style="1" bestFit="1" customWidth="1"/>
    <col min="2" max="2" width="10.7109375" style="9" customWidth="1"/>
    <col min="3" max="3" width="45.28125" style="0" bestFit="1" customWidth="1"/>
    <col min="4" max="4" width="10.7109375" style="0" customWidth="1"/>
    <col min="5" max="5" width="11.7109375" style="5" customWidth="1"/>
    <col min="6" max="6" width="10.57421875" style="1" bestFit="1" customWidth="1"/>
    <col min="7" max="7" width="45.28125" style="0" customWidth="1"/>
    <col min="8" max="8" width="9.7109375" style="0" customWidth="1"/>
    <col min="9" max="9" width="10.7109375" style="0" customWidth="1"/>
    <col min="10" max="10" width="9.421875" style="0" customWidth="1"/>
    <col min="11" max="11" width="6.00390625" style="0" customWidth="1"/>
    <col min="12" max="12" width="6.140625" style="0" customWidth="1"/>
    <col min="13" max="13" width="6.8515625" style="0" customWidth="1"/>
    <col min="14" max="14" width="7.140625" style="0" customWidth="1"/>
  </cols>
  <sheetData>
    <row r="1" spans="1:7" ht="12.75">
      <c r="A1" s="53" t="s">
        <v>110</v>
      </c>
      <c r="B1" s="54"/>
      <c r="C1" s="54"/>
      <c r="D1" s="54"/>
      <c r="E1" s="54"/>
      <c r="F1" s="54"/>
      <c r="G1" s="55"/>
    </row>
    <row r="2" spans="1:7" ht="13.5" thickBot="1">
      <c r="A2" s="56"/>
      <c r="B2" s="57"/>
      <c r="C2" s="57"/>
      <c r="D2" s="57"/>
      <c r="E2" s="57"/>
      <c r="F2" s="57"/>
      <c r="G2" s="58"/>
    </row>
    <row r="3" ht="13.5" thickBot="1"/>
    <row r="4" spans="1:8" ht="13.5" thickBot="1">
      <c r="A4" s="28" t="s">
        <v>139</v>
      </c>
      <c r="B4" s="29" t="s">
        <v>132</v>
      </c>
      <c r="C4" s="27" t="s">
        <v>131</v>
      </c>
      <c r="D4" t="s">
        <v>12</v>
      </c>
      <c r="E4" s="28" t="s">
        <v>143</v>
      </c>
      <c r="F4" s="29" t="s">
        <v>136</v>
      </c>
      <c r="G4" s="27" t="s">
        <v>131</v>
      </c>
      <c r="H4" t="s">
        <v>12</v>
      </c>
    </row>
    <row r="5" spans="1:7" ht="12.75">
      <c r="A5" s="17" t="s">
        <v>147</v>
      </c>
      <c r="B5" s="18">
        <v>210000</v>
      </c>
      <c r="C5" s="26" t="s">
        <v>35</v>
      </c>
      <c r="E5" s="17" t="s">
        <v>101</v>
      </c>
      <c r="F5" s="18">
        <v>210000</v>
      </c>
      <c r="G5" s="26" t="s">
        <v>35</v>
      </c>
    </row>
    <row r="6" spans="1:7" ht="12.75">
      <c r="A6" s="3" t="s">
        <v>5</v>
      </c>
      <c r="B6" s="8">
        <v>4</v>
      </c>
      <c r="C6" s="2" t="s">
        <v>103</v>
      </c>
      <c r="E6" s="3" t="s">
        <v>102</v>
      </c>
      <c r="F6" s="8">
        <v>4</v>
      </c>
      <c r="G6" s="2" t="s">
        <v>103</v>
      </c>
    </row>
    <row r="7" spans="1:7" ht="12.75">
      <c r="A7" s="10" t="s">
        <v>100</v>
      </c>
      <c r="B7" s="11">
        <v>7887</v>
      </c>
      <c r="C7" s="12" t="s">
        <v>88</v>
      </c>
      <c r="E7" s="10" t="s">
        <v>84</v>
      </c>
      <c r="F7" s="11">
        <v>33090</v>
      </c>
      <c r="G7" s="12" t="s">
        <v>88</v>
      </c>
    </row>
    <row r="8" spans="1:7" ht="15" customHeight="1">
      <c r="A8" s="10" t="s">
        <v>85</v>
      </c>
      <c r="B8" s="11">
        <v>7887</v>
      </c>
      <c r="C8" s="12" t="s">
        <v>89</v>
      </c>
      <c r="E8" s="10" t="s">
        <v>85</v>
      </c>
      <c r="F8" s="11">
        <v>7887</v>
      </c>
      <c r="G8" s="12" t="s">
        <v>89</v>
      </c>
    </row>
    <row r="9" spans="1:7" ht="12.75">
      <c r="A9" s="10" t="s">
        <v>86</v>
      </c>
      <c r="B9" s="11">
        <v>0</v>
      </c>
      <c r="C9" s="12" t="s">
        <v>90</v>
      </c>
      <c r="E9" s="10" t="s">
        <v>86</v>
      </c>
      <c r="F9" s="11">
        <v>33090</v>
      </c>
      <c r="G9" s="12" t="s">
        <v>90</v>
      </c>
    </row>
    <row r="10" spans="1:7" ht="12.75">
      <c r="A10" s="10" t="s">
        <v>87</v>
      </c>
      <c r="B10" s="11">
        <v>0</v>
      </c>
      <c r="C10" s="13" t="s">
        <v>91</v>
      </c>
      <c r="D10" s="16"/>
      <c r="E10" s="10" t="s">
        <v>87</v>
      </c>
      <c r="F10" s="11">
        <v>7887</v>
      </c>
      <c r="G10" s="12" t="s">
        <v>91</v>
      </c>
    </row>
    <row r="11" spans="1:7" ht="12.75">
      <c r="A11" s="36" t="s">
        <v>109</v>
      </c>
      <c r="B11" s="34">
        <f>3*B5*SUM(B7:B10)/B6^3*10^(-5)</f>
        <v>1552.7531250000002</v>
      </c>
      <c r="C11" s="38" t="s">
        <v>93</v>
      </c>
      <c r="D11" s="16"/>
      <c r="E11" s="36" t="s">
        <v>92</v>
      </c>
      <c r="F11" s="34">
        <f>3*F5*SUM(F7:F10)/F6^3*10^(-5)</f>
        <v>8067.346875000001</v>
      </c>
      <c r="G11" s="37" t="s">
        <v>97</v>
      </c>
    </row>
    <row r="12" spans="1:7" ht="13.5" thickBot="1">
      <c r="A12" s="22" t="s">
        <v>12</v>
      </c>
      <c r="B12" s="23" t="s">
        <v>12</v>
      </c>
      <c r="C12" s="24" t="s">
        <v>12</v>
      </c>
      <c r="D12" s="14"/>
      <c r="E12" s="15" t="s">
        <v>12</v>
      </c>
      <c r="F12" s="15"/>
      <c r="G12" s="14" t="s">
        <v>12</v>
      </c>
    </row>
    <row r="13" spans="1:8" ht="13.5" thickBot="1">
      <c r="A13" s="28" t="s">
        <v>140</v>
      </c>
      <c r="B13" s="29" t="s">
        <v>133</v>
      </c>
      <c r="C13" s="27" t="s">
        <v>131</v>
      </c>
      <c r="D13" t="s">
        <v>12</v>
      </c>
      <c r="E13" s="28" t="s">
        <v>144</v>
      </c>
      <c r="F13" s="29" t="s">
        <v>137</v>
      </c>
      <c r="G13" s="27" t="s">
        <v>131</v>
      </c>
      <c r="H13" t="s">
        <v>12</v>
      </c>
    </row>
    <row r="14" spans="1:7" ht="12.75">
      <c r="A14" s="17" t="s">
        <v>101</v>
      </c>
      <c r="B14" s="18">
        <v>210000</v>
      </c>
      <c r="C14" s="26" t="s">
        <v>35</v>
      </c>
      <c r="E14" s="17" t="s">
        <v>101</v>
      </c>
      <c r="F14" s="18">
        <v>210000</v>
      </c>
      <c r="G14" s="26" t="s">
        <v>35</v>
      </c>
    </row>
    <row r="15" spans="1:7" ht="12.75">
      <c r="A15" s="3" t="s">
        <v>102</v>
      </c>
      <c r="B15" s="8">
        <v>4</v>
      </c>
      <c r="C15" s="2" t="s">
        <v>103</v>
      </c>
      <c r="E15" s="3" t="s">
        <v>102</v>
      </c>
      <c r="F15" s="8">
        <v>4</v>
      </c>
      <c r="G15" s="2" t="s">
        <v>103</v>
      </c>
    </row>
    <row r="16" spans="1:7" ht="12.75">
      <c r="A16" s="10" t="s">
        <v>84</v>
      </c>
      <c r="B16" s="11">
        <v>33090</v>
      </c>
      <c r="C16" s="12" t="s">
        <v>88</v>
      </c>
      <c r="E16" s="10" t="s">
        <v>84</v>
      </c>
      <c r="F16" s="11">
        <v>33090</v>
      </c>
      <c r="G16" s="12" t="s">
        <v>88</v>
      </c>
    </row>
    <row r="17" spans="1:7" ht="15" customHeight="1">
      <c r="A17" s="10" t="s">
        <v>85</v>
      </c>
      <c r="B17" s="11">
        <v>33090</v>
      </c>
      <c r="C17" s="12" t="s">
        <v>89</v>
      </c>
      <c r="E17" s="10" t="s">
        <v>85</v>
      </c>
      <c r="F17" s="11">
        <v>7887</v>
      </c>
      <c r="G17" s="12" t="s">
        <v>89</v>
      </c>
    </row>
    <row r="18" spans="1:7" ht="12.75">
      <c r="A18" s="10" t="s">
        <v>86</v>
      </c>
      <c r="B18" s="11">
        <v>0</v>
      </c>
      <c r="C18" s="12" t="s">
        <v>90</v>
      </c>
      <c r="E18" s="10" t="s">
        <v>86</v>
      </c>
      <c r="F18" s="11">
        <v>33090</v>
      </c>
      <c r="G18" s="12" t="s">
        <v>90</v>
      </c>
    </row>
    <row r="19" spans="1:7" ht="12.75">
      <c r="A19" s="10" t="s">
        <v>87</v>
      </c>
      <c r="B19" s="11">
        <v>0</v>
      </c>
      <c r="C19" s="13" t="s">
        <v>91</v>
      </c>
      <c r="D19" s="16"/>
      <c r="E19" s="10" t="s">
        <v>87</v>
      </c>
      <c r="F19" s="11">
        <v>33090</v>
      </c>
      <c r="G19" s="12" t="s">
        <v>91</v>
      </c>
    </row>
    <row r="20" spans="1:7" ht="12.75">
      <c r="A20" s="36" t="s">
        <v>92</v>
      </c>
      <c r="B20" s="34">
        <f>3*B14*SUM(B16:B19)/B15^3*10^(-5)</f>
        <v>6514.593750000001</v>
      </c>
      <c r="C20" s="37" t="s">
        <v>94</v>
      </c>
      <c r="D20" s="16"/>
      <c r="E20" s="36" t="s">
        <v>92</v>
      </c>
      <c r="F20" s="34">
        <f>3*F14*SUM(F16:F19)/F15^3*10^(-5)</f>
        <v>10548.267187500001</v>
      </c>
      <c r="G20" s="37" t="s">
        <v>99</v>
      </c>
    </row>
    <row r="21" spans="1:7" ht="13.5" thickBot="1">
      <c r="A21" s="19" t="s">
        <v>12</v>
      </c>
      <c r="B21" s="20"/>
      <c r="C21" s="21"/>
      <c r="D21" s="14"/>
      <c r="E21" s="15"/>
      <c r="F21" s="15"/>
      <c r="G21" s="14"/>
    </row>
    <row r="22" spans="1:7" ht="13.5" thickBot="1">
      <c r="A22" s="28" t="s">
        <v>141</v>
      </c>
      <c r="B22" s="29" t="s">
        <v>134</v>
      </c>
      <c r="C22" s="27" t="s">
        <v>131</v>
      </c>
      <c r="D22" s="14"/>
      <c r="E22" s="28" t="s">
        <v>145</v>
      </c>
      <c r="F22" s="29" t="s">
        <v>138</v>
      </c>
      <c r="G22" s="27" t="s">
        <v>131</v>
      </c>
    </row>
    <row r="23" spans="1:7" ht="12.75">
      <c r="A23" s="17" t="s">
        <v>101</v>
      </c>
      <c r="B23" s="18">
        <v>210000</v>
      </c>
      <c r="C23" s="26" t="s">
        <v>35</v>
      </c>
      <c r="E23" s="17" t="s">
        <v>101</v>
      </c>
      <c r="F23" s="18">
        <v>210000</v>
      </c>
      <c r="G23" s="26" t="s">
        <v>35</v>
      </c>
    </row>
    <row r="24" spans="1:7" ht="12.75">
      <c r="A24" s="3" t="s">
        <v>102</v>
      </c>
      <c r="B24" s="8">
        <v>4</v>
      </c>
      <c r="C24" s="2" t="s">
        <v>103</v>
      </c>
      <c r="E24" s="3" t="s">
        <v>102</v>
      </c>
      <c r="F24" s="8">
        <v>4</v>
      </c>
      <c r="G24" s="2" t="s">
        <v>103</v>
      </c>
    </row>
    <row r="25" spans="1:7" ht="12.75">
      <c r="A25" s="10" t="s">
        <v>84</v>
      </c>
      <c r="B25" s="11">
        <v>33090</v>
      </c>
      <c r="C25" s="12" t="s">
        <v>88</v>
      </c>
      <c r="E25" s="10" t="s">
        <v>84</v>
      </c>
      <c r="F25" s="11">
        <v>7887</v>
      </c>
      <c r="G25" s="12" t="s">
        <v>88</v>
      </c>
    </row>
    <row r="26" spans="1:7" ht="12.75">
      <c r="A26" s="10" t="s">
        <v>85</v>
      </c>
      <c r="B26" s="11">
        <v>7887</v>
      </c>
      <c r="C26" s="12" t="s">
        <v>89</v>
      </c>
      <c r="E26" s="10" t="s">
        <v>85</v>
      </c>
      <c r="F26" s="11">
        <v>7887</v>
      </c>
      <c r="G26" s="12" t="s">
        <v>89</v>
      </c>
    </row>
    <row r="27" spans="1:7" ht="12.75">
      <c r="A27" s="10" t="s">
        <v>86</v>
      </c>
      <c r="B27" s="11">
        <v>33090</v>
      </c>
      <c r="C27" s="12" t="s">
        <v>90</v>
      </c>
      <c r="E27" s="10" t="s">
        <v>86</v>
      </c>
      <c r="F27" s="11">
        <v>0</v>
      </c>
      <c r="G27" s="12" t="s">
        <v>90</v>
      </c>
    </row>
    <row r="28" spans="1:7" ht="12.75">
      <c r="A28" s="10" t="s">
        <v>87</v>
      </c>
      <c r="B28" s="11">
        <v>0</v>
      </c>
      <c r="C28" s="12" t="s">
        <v>91</v>
      </c>
      <c r="E28" s="10" t="s">
        <v>87</v>
      </c>
      <c r="F28" s="11">
        <v>0</v>
      </c>
      <c r="G28" s="12" t="s">
        <v>91</v>
      </c>
    </row>
    <row r="29" spans="1:7" ht="12.75">
      <c r="A29" s="36" t="s">
        <v>92</v>
      </c>
      <c r="B29" s="34">
        <f>3*B23*SUM(B25:B28)/B24^3*10^(-5)</f>
        <v>7290.970312500001</v>
      </c>
      <c r="C29" s="37" t="s">
        <v>95</v>
      </c>
      <c r="E29" s="36" t="s">
        <v>92</v>
      </c>
      <c r="F29" s="34">
        <f>3*F23*SUM(F25:F28)/F24^3*10^(-5)</f>
        <v>1552.7531250000002</v>
      </c>
      <c r="G29" s="37" t="s">
        <v>98</v>
      </c>
    </row>
    <row r="30" spans="1:4" ht="13.5" thickBot="1">
      <c r="A30" s="25" t="s">
        <v>12</v>
      </c>
      <c r="B30" s="20" t="s">
        <v>12</v>
      </c>
      <c r="C30" s="21" t="s">
        <v>12</v>
      </c>
      <c r="D30" s="21"/>
    </row>
    <row r="31" spans="1:4" ht="13.5" thickBot="1">
      <c r="A31" s="28" t="s">
        <v>142</v>
      </c>
      <c r="B31" s="29" t="s">
        <v>135</v>
      </c>
      <c r="C31" s="27" t="s">
        <v>131</v>
      </c>
      <c r="D31" s="21"/>
    </row>
    <row r="32" spans="1:4" ht="12.75">
      <c r="A32" s="17" t="s">
        <v>101</v>
      </c>
      <c r="B32" s="18">
        <v>210000</v>
      </c>
      <c r="C32" s="26" t="s">
        <v>35</v>
      </c>
      <c r="D32" s="21"/>
    </row>
    <row r="33" spans="1:4" ht="12.75">
      <c r="A33" s="3" t="s">
        <v>102</v>
      </c>
      <c r="B33" s="8">
        <v>4</v>
      </c>
      <c r="C33" s="2" t="s">
        <v>103</v>
      </c>
      <c r="D33" s="21"/>
    </row>
    <row r="34" spans="1:4" ht="12.75">
      <c r="A34" s="10" t="s">
        <v>84</v>
      </c>
      <c r="B34" s="11">
        <v>7887</v>
      </c>
      <c r="C34" s="12" t="s">
        <v>88</v>
      </c>
      <c r="D34" s="21"/>
    </row>
    <row r="35" spans="1:4" ht="12.75">
      <c r="A35" s="10" t="s">
        <v>85</v>
      </c>
      <c r="B35" s="11">
        <v>7887</v>
      </c>
      <c r="C35" s="12" t="s">
        <v>89</v>
      </c>
      <c r="D35" s="21"/>
    </row>
    <row r="36" spans="1:4" ht="12.75">
      <c r="A36" s="10" t="s">
        <v>86</v>
      </c>
      <c r="B36" s="11">
        <v>33090</v>
      </c>
      <c r="C36" s="12" t="s">
        <v>90</v>
      </c>
      <c r="D36" s="21"/>
    </row>
    <row r="37" spans="1:4" ht="12.75">
      <c r="A37" s="10" t="s">
        <v>87</v>
      </c>
      <c r="B37" s="11">
        <v>0</v>
      </c>
      <c r="C37" s="12" t="s">
        <v>91</v>
      </c>
      <c r="D37" s="21"/>
    </row>
    <row r="38" spans="1:4" ht="12.75">
      <c r="A38" s="36" t="s">
        <v>92</v>
      </c>
      <c r="B38" s="34">
        <f>3*B32*SUM(B34:B37)/B33^3*10^(-5)</f>
        <v>4810.05</v>
      </c>
      <c r="C38" s="37" t="s">
        <v>96</v>
      </c>
      <c r="D38" s="21"/>
    </row>
    <row r="39" spans="1:7" ht="13.5" thickBot="1">
      <c r="A39" s="25"/>
      <c r="B39" s="20"/>
      <c r="C39" s="21"/>
      <c r="D39" s="21"/>
      <c r="E39" s="15"/>
      <c r="F39" s="15"/>
      <c r="G39" s="14"/>
    </row>
    <row r="40" spans="1:7" ht="12.75">
      <c r="A40" s="53" t="s">
        <v>111</v>
      </c>
      <c r="B40" s="54"/>
      <c r="C40" s="55"/>
      <c r="E40" s="53" t="s">
        <v>114</v>
      </c>
      <c r="F40" s="54"/>
      <c r="G40" s="55"/>
    </row>
    <row r="41" spans="1:7" ht="13.5" thickBot="1">
      <c r="A41" s="56"/>
      <c r="B41" s="57"/>
      <c r="C41" s="58"/>
      <c r="E41" s="56"/>
      <c r="F41" s="57"/>
      <c r="G41" s="58"/>
    </row>
    <row r="42" spans="5:7" ht="12.75">
      <c r="E42" s="15" t="s">
        <v>12</v>
      </c>
      <c r="F42" s="15" t="s">
        <v>12</v>
      </c>
      <c r="G42" s="14" t="s">
        <v>12</v>
      </c>
    </row>
    <row r="43" spans="1:7" ht="12.75">
      <c r="A43" s="33" t="s">
        <v>6</v>
      </c>
      <c r="B43" s="34">
        <f>B11</f>
        <v>1552.7531250000002</v>
      </c>
      <c r="C43" s="35" t="s">
        <v>36</v>
      </c>
      <c r="E43" s="3" t="s">
        <v>18</v>
      </c>
      <c r="F43" s="8">
        <v>2.5</v>
      </c>
      <c r="G43" s="2" t="s">
        <v>64</v>
      </c>
    </row>
    <row r="44" spans="1:7" ht="12.75">
      <c r="A44" s="33" t="s">
        <v>0</v>
      </c>
      <c r="B44" s="34">
        <f>B20</f>
        <v>6514.593750000001</v>
      </c>
      <c r="C44" s="35" t="s">
        <v>37</v>
      </c>
      <c r="E44" s="3" t="s">
        <v>15</v>
      </c>
      <c r="F44" s="8">
        <v>2.5</v>
      </c>
      <c r="G44" s="2" t="s">
        <v>65</v>
      </c>
    </row>
    <row r="45" spans="1:7" ht="12.75">
      <c r="A45" s="33" t="s">
        <v>1</v>
      </c>
      <c r="B45" s="34">
        <f>B29</f>
        <v>7290.970312500001</v>
      </c>
      <c r="C45" s="35" t="s">
        <v>38</v>
      </c>
      <c r="E45" s="3" t="s">
        <v>16</v>
      </c>
      <c r="F45" s="8">
        <v>5</v>
      </c>
      <c r="G45" s="2" t="s">
        <v>66</v>
      </c>
    </row>
    <row r="46" spans="1:7" ht="12.75">
      <c r="A46" s="33" t="s">
        <v>2</v>
      </c>
      <c r="B46" s="34">
        <f>B38</f>
        <v>4810.05</v>
      </c>
      <c r="C46" s="35" t="s">
        <v>39</v>
      </c>
      <c r="E46" s="33" t="s">
        <v>80</v>
      </c>
      <c r="F46" s="34">
        <f>(F43+F44)*B66</f>
        <v>1190</v>
      </c>
      <c r="G46" s="35" t="s">
        <v>67</v>
      </c>
    </row>
    <row r="47" spans="1:7" ht="12.75">
      <c r="A47" s="10" t="s">
        <v>7</v>
      </c>
      <c r="B47" s="11">
        <v>10</v>
      </c>
      <c r="C47" s="12" t="s">
        <v>43</v>
      </c>
      <c r="E47" s="33" t="s">
        <v>115</v>
      </c>
      <c r="F47" s="34">
        <f>F45*B66</f>
        <v>1190</v>
      </c>
      <c r="G47" s="35" t="s">
        <v>68</v>
      </c>
    </row>
    <row r="48" spans="1:7" ht="15.75">
      <c r="A48" s="10" t="s">
        <v>3</v>
      </c>
      <c r="B48" s="11">
        <v>17</v>
      </c>
      <c r="C48" s="12" t="s">
        <v>43</v>
      </c>
      <c r="E48" s="4" t="s">
        <v>13</v>
      </c>
      <c r="F48" s="8">
        <v>0.8</v>
      </c>
      <c r="G48" s="2" t="s">
        <v>69</v>
      </c>
    </row>
    <row r="49" spans="1:7" ht="12.75">
      <c r="A49" s="10" t="s">
        <v>4</v>
      </c>
      <c r="B49" s="11">
        <v>24</v>
      </c>
      <c r="C49" s="12" t="s">
        <v>43</v>
      </c>
      <c r="E49" s="33" t="s">
        <v>116</v>
      </c>
      <c r="F49" s="34">
        <f>F46+F47*F48</f>
        <v>2142</v>
      </c>
      <c r="G49" s="35" t="s">
        <v>70</v>
      </c>
    </row>
    <row r="50" spans="1:7" ht="12.75">
      <c r="A50" s="33" t="s">
        <v>8</v>
      </c>
      <c r="B50" s="34">
        <f>F11</f>
        <v>8067.346875000001</v>
      </c>
      <c r="C50" s="35" t="s">
        <v>40</v>
      </c>
      <c r="E50" s="3" t="s">
        <v>14</v>
      </c>
      <c r="F50" s="8">
        <v>0.1</v>
      </c>
      <c r="G50" s="2" t="s">
        <v>71</v>
      </c>
    </row>
    <row r="51" spans="1:7" ht="13.5" thickBot="1">
      <c r="A51" s="33" t="s">
        <v>9</v>
      </c>
      <c r="B51" s="34">
        <f>F20</f>
        <v>10548.267187500001</v>
      </c>
      <c r="C51" s="35" t="s">
        <v>41</v>
      </c>
      <c r="E51" s="43" t="s">
        <v>117</v>
      </c>
      <c r="F51" s="44">
        <f>F49*F50</f>
        <v>214.20000000000002</v>
      </c>
      <c r="G51" s="35" t="s">
        <v>118</v>
      </c>
    </row>
    <row r="52" spans="1:12" ht="13.5" thickBot="1">
      <c r="A52" s="33" t="s">
        <v>10</v>
      </c>
      <c r="B52" s="34">
        <f>F29</f>
        <v>1552.7531250000002</v>
      </c>
      <c r="C52" s="35" t="s">
        <v>42</v>
      </c>
      <c r="E52" s="6" t="s">
        <v>12</v>
      </c>
      <c r="F52" s="7"/>
      <c r="H52" t="s">
        <v>12</v>
      </c>
      <c r="I52" t="s">
        <v>12</v>
      </c>
      <c r="J52" t="s">
        <v>12</v>
      </c>
      <c r="K52" t="s">
        <v>12</v>
      </c>
      <c r="L52" t="s">
        <v>12</v>
      </c>
    </row>
    <row r="53" spans="1:7" ht="12.75">
      <c r="A53" s="3" t="s">
        <v>45</v>
      </c>
      <c r="B53" s="8">
        <v>7</v>
      </c>
      <c r="C53" s="2" t="s">
        <v>44</v>
      </c>
      <c r="E53" s="53" t="s">
        <v>119</v>
      </c>
      <c r="F53" s="54"/>
      <c r="G53" s="55"/>
    </row>
    <row r="54" spans="1:7" ht="13.5" thickBot="1">
      <c r="A54" s="3" t="s">
        <v>11</v>
      </c>
      <c r="B54" s="8">
        <v>17</v>
      </c>
      <c r="C54" s="2" t="s">
        <v>44</v>
      </c>
      <c r="E54" s="56"/>
      <c r="F54" s="57"/>
      <c r="G54" s="58"/>
    </row>
    <row r="55" ht="12.75">
      <c r="E55" s="1"/>
    </row>
    <row r="56" spans="5:21" ht="15" customHeight="1" thickBot="1">
      <c r="E56" s="45" t="s">
        <v>121</v>
      </c>
      <c r="F56" s="46">
        <f>F51*(B77-B68)</f>
        <v>-220.64842521414457</v>
      </c>
      <c r="G56" s="47" t="s">
        <v>128</v>
      </c>
      <c r="U56" t="s">
        <v>146</v>
      </c>
    </row>
    <row r="57" spans="1:7" ht="12.75">
      <c r="A57" s="53" t="s">
        <v>112</v>
      </c>
      <c r="B57" s="54"/>
      <c r="C57" s="55"/>
      <c r="E57" s="45" t="s">
        <v>125</v>
      </c>
      <c r="F57" s="48">
        <f>F51/B74</f>
        <v>0.010620592039436756</v>
      </c>
      <c r="G57" s="47" t="s">
        <v>81</v>
      </c>
    </row>
    <row r="58" spans="1:7" ht="16.5" thickBot="1">
      <c r="A58" s="56"/>
      <c r="B58" s="57"/>
      <c r="C58" s="58"/>
      <c r="E58" s="49" t="s">
        <v>57</v>
      </c>
      <c r="F58" s="50">
        <f>F56/B86</f>
        <v>-0.00015780133151139424</v>
      </c>
      <c r="G58" s="47" t="s">
        <v>129</v>
      </c>
    </row>
    <row r="59" spans="5:7" ht="12.75">
      <c r="E59" s="45" t="s">
        <v>126</v>
      </c>
      <c r="F59" s="46">
        <f>B43*B79*F58</f>
        <v>3.699794471454847</v>
      </c>
      <c r="G59" s="47" t="s">
        <v>73</v>
      </c>
    </row>
    <row r="60" spans="1:11" ht="12.75">
      <c r="A60" s="3" t="s">
        <v>104</v>
      </c>
      <c r="B60" s="8">
        <f>17*7</f>
        <v>119</v>
      </c>
      <c r="C60" s="2" t="s">
        <v>105</v>
      </c>
      <c r="E60" s="45" t="s">
        <v>58</v>
      </c>
      <c r="F60" s="46">
        <f>B44*B80*F58</f>
        <v>5.242414947612891</v>
      </c>
      <c r="G60" s="47" t="s">
        <v>74</v>
      </c>
      <c r="K60" t="s">
        <v>12</v>
      </c>
    </row>
    <row r="61" spans="1:7" ht="12.75">
      <c r="A61" s="3" t="s">
        <v>21</v>
      </c>
      <c r="B61" s="8">
        <v>8.5</v>
      </c>
      <c r="C61" s="2" t="s">
        <v>47</v>
      </c>
      <c r="E61" s="45" t="s">
        <v>59</v>
      </c>
      <c r="F61" s="46">
        <f>B45*B81*F58</f>
        <v>-2.1864941330849015</v>
      </c>
      <c r="G61" s="47" t="s">
        <v>75</v>
      </c>
    </row>
    <row r="62" spans="1:7" ht="12.75">
      <c r="A62" s="3" t="s">
        <v>25</v>
      </c>
      <c r="B62" s="8">
        <v>3.5</v>
      </c>
      <c r="C62" s="2" t="s">
        <v>48</v>
      </c>
      <c r="E62" s="45" t="s">
        <v>60</v>
      </c>
      <c r="F62" s="46">
        <f>B46*B82*F58</f>
        <v>-6.755715285982839</v>
      </c>
      <c r="G62" s="47" t="s">
        <v>76</v>
      </c>
    </row>
    <row r="63" spans="1:7" ht="12.75">
      <c r="A63" s="3" t="s">
        <v>24</v>
      </c>
      <c r="B63" s="52">
        <f>17*7</f>
        <v>119</v>
      </c>
      <c r="C63" s="2" t="s">
        <v>106</v>
      </c>
      <c r="E63" s="45" t="s">
        <v>61</v>
      </c>
      <c r="F63" s="46">
        <f>B50*(F57+B83*F58)</f>
        <v>92.00686597281891</v>
      </c>
      <c r="G63" s="47" t="s">
        <v>77</v>
      </c>
    </row>
    <row r="64" spans="1:7" ht="12.75">
      <c r="A64" s="3" t="s">
        <v>26</v>
      </c>
      <c r="B64" s="8">
        <v>20.5</v>
      </c>
      <c r="C64" s="2" t="s">
        <v>49</v>
      </c>
      <c r="E64" s="39" t="s">
        <v>62</v>
      </c>
      <c r="F64" s="46">
        <f>B51*(F57+B84*F58)</f>
        <v>108.64967112404649</v>
      </c>
      <c r="G64" s="47" t="s">
        <v>78</v>
      </c>
    </row>
    <row r="65" spans="1:7" ht="12.75">
      <c r="A65" s="3" t="s">
        <v>27</v>
      </c>
      <c r="B65" s="8">
        <v>8.5</v>
      </c>
      <c r="C65" s="2" t="s">
        <v>50</v>
      </c>
      <c r="E65" s="39" t="s">
        <v>63</v>
      </c>
      <c r="F65" s="46">
        <f>B52*(F57+B85*F58)</f>
        <v>13.543462903134587</v>
      </c>
      <c r="G65" s="47" t="s">
        <v>79</v>
      </c>
    </row>
    <row r="66" spans="1:6" ht="12.75">
      <c r="A66" s="33" t="s">
        <v>17</v>
      </c>
      <c r="B66" s="34">
        <f>B60+B63</f>
        <v>238</v>
      </c>
      <c r="C66" s="35" t="s">
        <v>46</v>
      </c>
      <c r="F66" s="9">
        <f>SUM(F59:F65)</f>
        <v>214.2</v>
      </c>
    </row>
    <row r="67" spans="1:7" ht="12.75">
      <c r="A67" s="36" t="s">
        <v>19</v>
      </c>
      <c r="B67" s="34">
        <f>(B61*B60+B64*B63)/B66</f>
        <v>14.5</v>
      </c>
      <c r="C67" s="35" t="s">
        <v>107</v>
      </c>
      <c r="G67" s="31">
        <f>B50*F57</f>
        <v>85.68</v>
      </c>
    </row>
    <row r="68" spans="1:7" ht="12.75">
      <c r="A68" s="36" t="s">
        <v>20</v>
      </c>
      <c r="B68" s="34">
        <f>(B60*B62+B63*B65)/B66</f>
        <v>6</v>
      </c>
      <c r="C68" s="35" t="s">
        <v>108</v>
      </c>
      <c r="G68" s="32">
        <f>B51*F57</f>
        <v>112.02884252141445</v>
      </c>
    </row>
    <row r="69" ht="12.75">
      <c r="G69" s="32">
        <f>B52*F57</f>
        <v>16.49115747858555</v>
      </c>
    </row>
    <row r="70" ht="13.5" thickBot="1">
      <c r="G70" s="51">
        <f>SUM(G67:G69)</f>
        <v>214.2</v>
      </c>
    </row>
    <row r="71" spans="1:7" ht="12.75">
      <c r="A71" s="53" t="s">
        <v>113</v>
      </c>
      <c r="B71" s="54"/>
      <c r="C71" s="55"/>
      <c r="E71" s="53" t="s">
        <v>120</v>
      </c>
      <c r="F71" s="54"/>
      <c r="G71" s="55"/>
    </row>
    <row r="72" spans="1:7" ht="13.5" thickBot="1">
      <c r="A72" s="56"/>
      <c r="B72" s="57"/>
      <c r="C72" s="58"/>
      <c r="E72" s="56"/>
      <c r="F72" s="57"/>
      <c r="G72" s="58"/>
    </row>
    <row r="73" ht="12.75">
      <c r="E73" s="1"/>
    </row>
    <row r="74" spans="1:7" ht="12.75">
      <c r="A74" s="39" t="s">
        <v>123</v>
      </c>
      <c r="B74" s="34">
        <f>SUM(B50:B52)</f>
        <v>20168.367187500004</v>
      </c>
      <c r="C74" s="35" t="s">
        <v>53</v>
      </c>
      <c r="E74" s="45" t="s">
        <v>122</v>
      </c>
      <c r="F74" s="46">
        <f>F51*(B67-B76)</f>
        <v>-128.42747638919377</v>
      </c>
      <c r="G74" s="47" t="s">
        <v>130</v>
      </c>
    </row>
    <row r="75" spans="1:7" ht="12.75">
      <c r="A75" s="39" t="s">
        <v>124</v>
      </c>
      <c r="B75" s="34">
        <f>SUM(B43:B46)</f>
        <v>20168.3671875</v>
      </c>
      <c r="C75" s="35" t="s">
        <v>54</v>
      </c>
      <c r="E75" s="45" t="s">
        <v>127</v>
      </c>
      <c r="F75" s="48">
        <f>F51/B75</f>
        <v>0.010620592039436758</v>
      </c>
      <c r="G75" s="47" t="s">
        <v>82</v>
      </c>
    </row>
    <row r="76" spans="1:7" ht="12.75" customHeight="1">
      <c r="A76" s="40" t="s">
        <v>23</v>
      </c>
      <c r="B76" s="41">
        <f>(B44*B47+B45*B48+B46*B49)/B75</f>
        <v>15.099568050369719</v>
      </c>
      <c r="C76" s="42" t="s">
        <v>51</v>
      </c>
      <c r="E76" s="49" t="s">
        <v>57</v>
      </c>
      <c r="F76" s="50">
        <f>F74/B86</f>
        <v>-9.184759309836116E-05</v>
      </c>
      <c r="G76" s="47" t="s">
        <v>72</v>
      </c>
    </row>
    <row r="77" spans="1:7" ht="12.75">
      <c r="A77" s="39" t="s">
        <v>22</v>
      </c>
      <c r="B77" s="34">
        <f>(B51*B53+B52*B54)/B74</f>
        <v>4.969895307123508</v>
      </c>
      <c r="C77" s="35" t="s">
        <v>52</v>
      </c>
      <c r="E77" s="45" t="s">
        <v>126</v>
      </c>
      <c r="F77" s="46">
        <f>B43*(F75+B79*F76)</f>
        <v>18.644607097210688</v>
      </c>
      <c r="G77" s="47" t="s">
        <v>73</v>
      </c>
    </row>
    <row r="78" spans="5:7" ht="12.75">
      <c r="E78" s="45" t="s">
        <v>58</v>
      </c>
      <c r="F78" s="46">
        <f>B44*(F75+B80*F76)</f>
        <v>72.24016781980934</v>
      </c>
      <c r="G78" s="47" t="s">
        <v>74</v>
      </c>
    </row>
    <row r="79" spans="1:7" ht="12.75">
      <c r="A79" s="39" t="s">
        <v>28</v>
      </c>
      <c r="B79" s="34">
        <f>-B76</f>
        <v>-15.099568050369719</v>
      </c>
      <c r="C79" s="35" t="s">
        <v>55</v>
      </c>
      <c r="E79" s="45" t="s">
        <v>59</v>
      </c>
      <c r="F79" s="46">
        <f>B45*(F75+B81*F76)</f>
        <v>76.16178166049552</v>
      </c>
      <c r="G79" s="47" t="s">
        <v>75</v>
      </c>
    </row>
    <row r="80" spans="1:7" ht="12.75">
      <c r="A80" s="39" t="s">
        <v>29</v>
      </c>
      <c r="B80" s="34">
        <f>B47-B76</f>
        <v>-5.099568050369719</v>
      </c>
      <c r="C80" s="35" t="s">
        <v>55</v>
      </c>
      <c r="E80" s="45" t="s">
        <v>60</v>
      </c>
      <c r="F80" s="46">
        <f>B46*(F75+B82*F76)</f>
        <v>47.15344342248446</v>
      </c>
      <c r="G80" s="47" t="s">
        <v>76</v>
      </c>
    </row>
    <row r="81" spans="1:7" ht="12.75">
      <c r="A81" s="39" t="s">
        <v>30</v>
      </c>
      <c r="B81" s="34">
        <f>B48-B76</f>
        <v>1.9004319496302813</v>
      </c>
      <c r="C81" s="35" t="s">
        <v>55</v>
      </c>
      <c r="E81" s="45" t="s">
        <v>61</v>
      </c>
      <c r="F81" s="46">
        <f>B50*B83*F76</f>
        <v>3.682525400093844</v>
      </c>
      <c r="G81" s="47" t="s">
        <v>77</v>
      </c>
    </row>
    <row r="82" spans="1:7" ht="12.75">
      <c r="A82" s="39" t="s">
        <v>31</v>
      </c>
      <c r="B82" s="34">
        <f>B49-B76</f>
        <v>8.900431949630281</v>
      </c>
      <c r="C82" s="35" t="s">
        <v>55</v>
      </c>
      <c r="E82" s="39" t="s">
        <v>62</v>
      </c>
      <c r="F82" s="46">
        <f>B51*B84*F76</f>
        <v>-1.9668323235451386</v>
      </c>
      <c r="G82" s="47" t="s">
        <v>78</v>
      </c>
    </row>
    <row r="83" spans="1:7" ht="12.75">
      <c r="A83" s="39" t="s">
        <v>32</v>
      </c>
      <c r="B83" s="34">
        <f>-B77</f>
        <v>-4.969895307123508</v>
      </c>
      <c r="C83" s="35" t="s">
        <v>55</v>
      </c>
      <c r="E83" s="39" t="s">
        <v>63</v>
      </c>
      <c r="F83" s="46">
        <f>B52*B85*F76</f>
        <v>-1.715693076548706</v>
      </c>
      <c r="G83" s="47" t="s">
        <v>79</v>
      </c>
    </row>
    <row r="84" spans="1:6" ht="12.75">
      <c r="A84" s="39" t="s">
        <v>33</v>
      </c>
      <c r="B84" s="34">
        <f>B53-B77</f>
        <v>2.030104692876492</v>
      </c>
      <c r="C84" s="35" t="s">
        <v>55</v>
      </c>
      <c r="F84" s="9">
        <f>SUM(F77:F83)</f>
        <v>214.20000000000002</v>
      </c>
    </row>
    <row r="85" spans="1:7" ht="12.75">
      <c r="A85" s="39" t="s">
        <v>34</v>
      </c>
      <c r="B85" s="34">
        <f>B54-B77</f>
        <v>12.030104692876492</v>
      </c>
      <c r="C85" s="35" t="s">
        <v>55</v>
      </c>
      <c r="G85" s="30">
        <f>B43*F75</f>
        <v>16.49115747858555</v>
      </c>
    </row>
    <row r="86" spans="1:7" ht="12.75">
      <c r="A86" s="39" t="s">
        <v>83</v>
      </c>
      <c r="B86" s="34">
        <f>B43*B79^2+B44*B80^2+B45*B81^2+B46*B82^2+B50*B83^2+B51*B84^2+B52*B85^2</f>
        <v>1398267.1952182632</v>
      </c>
      <c r="C86" s="35" t="s">
        <v>56</v>
      </c>
      <c r="G86" s="30">
        <f>B44*F75</f>
        <v>69.18884252141446</v>
      </c>
    </row>
    <row r="87" ht="12.75">
      <c r="G87" s="30">
        <f>B45*F75</f>
        <v>77.43442126070724</v>
      </c>
    </row>
    <row r="88" ht="12.75">
      <c r="G88" s="30">
        <f>B46*F75</f>
        <v>51.08557873929278</v>
      </c>
    </row>
    <row r="89" ht="12.75">
      <c r="G89" s="51">
        <f>SUM(G85:G88)</f>
        <v>214.20000000000002</v>
      </c>
    </row>
  </sheetData>
  <sheetProtection/>
  <mergeCells count="7">
    <mergeCell ref="A1:G2"/>
    <mergeCell ref="A40:C41"/>
    <mergeCell ref="A57:C58"/>
    <mergeCell ref="A71:C72"/>
    <mergeCell ref="E40:G41"/>
    <mergeCell ref="E53:G54"/>
    <mergeCell ref="E71:G7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Roma 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Utente Windows</cp:lastModifiedBy>
  <cp:lastPrinted>2010-06-07T14:33:50Z</cp:lastPrinted>
  <dcterms:created xsi:type="dcterms:W3CDTF">2010-06-04T08:34:42Z</dcterms:created>
  <dcterms:modified xsi:type="dcterms:W3CDTF">2019-01-08T12:10:26Z</dcterms:modified>
  <cp:category/>
  <cp:version/>
  <cp:contentType/>
  <cp:contentStatus/>
</cp:coreProperties>
</file>