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<sst xmlns="http://schemas.openxmlformats.org/spreadsheetml/2006/main" count="245" uniqueCount="50">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</sst>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F1">
      <selection activeCell="T5" sqref="T5"/>
    </sheetView>
  </sheetViews>
  <sheetFormatPr defaultColWidth="13.7109375" defaultRowHeight="21" customHeight="1"/>
  <cols>
    <col min="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5</v>
      </c>
      <c r="B3" s="33">
        <v>1</v>
      </c>
      <c r="C3" s="33">
        <v>1.5</v>
      </c>
      <c r="D3" s="22">
        <v>2</v>
      </c>
      <c r="E3" s="34">
        <f>(1.3*B3+1.5*C3+1.5*D3)*A3</f>
        <v>32.75</v>
      </c>
      <c r="F3" s="33">
        <v>2</v>
      </c>
      <c r="G3" s="34">
        <f>E3*F3^2/2</f>
        <v>65.5</v>
      </c>
      <c r="H3" s="33">
        <v>24</v>
      </c>
      <c r="I3" s="35">
        <v>0.6</v>
      </c>
      <c r="J3" s="22">
        <v>1.5</v>
      </c>
      <c r="K3" s="8">
        <f>I3*H3/J3</f>
        <v>9.6</v>
      </c>
      <c r="L3" s="33">
        <v>25</v>
      </c>
      <c r="M3" s="8">
        <f>(6*G3*1000/(L3*K3))^0.5</f>
        <v>40.46603514059662</v>
      </c>
      <c r="N3" s="27">
        <v>45</v>
      </c>
      <c r="O3" s="27">
        <v>8000</v>
      </c>
      <c r="P3" s="11">
        <f>L3*N3^3/12</f>
        <v>189843.75</v>
      </c>
      <c r="Q3" s="11">
        <f>(B3+C3+0.5*D3)*A3</f>
        <v>17.5</v>
      </c>
      <c r="R3" s="8">
        <f>Q3*10*(F3*100)^4/(8*O3*100*P3)</f>
        <v>0.23045267489711935</v>
      </c>
      <c r="S3" s="8">
        <f>F3*100/R3</f>
        <v>867.8571428571429</v>
      </c>
      <c r="T3" s="8" t="str">
        <f>IF(S3&gt;250,"Sì","No")</f>
        <v>Sì</v>
      </c>
    </row>
    <row r="4" spans="1:20" s="9" customFormat="1" ht="21" customHeight="1">
      <c r="A4" s="33">
        <v>5</v>
      </c>
      <c r="B4" s="33">
        <v>1</v>
      </c>
      <c r="C4" s="33">
        <v>1.5</v>
      </c>
      <c r="D4" s="22">
        <v>2</v>
      </c>
      <c r="E4" s="34">
        <f>(1.3*B4+1.5*C4+1.5*D4)*A4</f>
        <v>32.75</v>
      </c>
      <c r="F4" s="33">
        <v>3</v>
      </c>
      <c r="G4" s="34">
        <f>E4*F4^2/2</f>
        <v>147.375</v>
      </c>
      <c r="H4" s="33">
        <v>24</v>
      </c>
      <c r="I4" s="35">
        <v>0.7</v>
      </c>
      <c r="J4" s="22">
        <v>1.5</v>
      </c>
      <c r="K4" s="8">
        <f>I4*H4/J4</f>
        <v>11.199999999999998</v>
      </c>
      <c r="L4" s="33">
        <v>30</v>
      </c>
      <c r="M4" s="8">
        <f>(6*G4*1000/(L4*K4))^0.5</f>
        <v>51.300062656603345</v>
      </c>
      <c r="N4" s="27">
        <v>55</v>
      </c>
      <c r="O4" s="27">
        <v>8000</v>
      </c>
      <c r="P4" s="11">
        <f>L4*N4^3/12</f>
        <v>415937.5</v>
      </c>
      <c r="Q4" s="11">
        <f>(B4+C4+0.5*D4)*A4</f>
        <v>17.5</v>
      </c>
      <c r="R4" s="8">
        <f>E4*10*(F4*100)^4/(8*O4*100*P4)</f>
        <v>0.9965251690458302</v>
      </c>
      <c r="S4" s="8">
        <f>F4*100/R4</f>
        <v>301.0460842521911</v>
      </c>
      <c r="T4" s="8" t="str">
        <f>IF(S4&gt;250,"Sì","No")</f>
        <v>Sì</v>
      </c>
    </row>
    <row r="5" spans="1:20" s="9" customFormat="1" ht="21" customHeight="1">
      <c r="A5" s="33">
        <v>5</v>
      </c>
      <c r="B5" s="33">
        <v>1</v>
      </c>
      <c r="C5" s="33">
        <v>1.5</v>
      </c>
      <c r="D5" s="22">
        <v>2</v>
      </c>
      <c r="E5" s="34">
        <f>(1.3*B5+1.5*C5+1.5*D5)*A5</f>
        <v>32.75</v>
      </c>
      <c r="F5" s="33">
        <v>4</v>
      </c>
      <c r="G5" s="34">
        <f>E5*F5^2/2</f>
        <v>262</v>
      </c>
      <c r="H5" s="33">
        <v>24</v>
      </c>
      <c r="I5" s="35">
        <v>0.8</v>
      </c>
      <c r="J5" s="22">
        <v>1.45</v>
      </c>
      <c r="K5" s="8">
        <f>I5*H5/J5</f>
        <v>13.24137931034483</v>
      </c>
      <c r="L5" s="33">
        <v>35</v>
      </c>
      <c r="M5" s="8">
        <f>(6*G5*1000/(L5*K5))^0.5</f>
        <v>58.2405725050354</v>
      </c>
      <c r="N5" s="27">
        <v>60</v>
      </c>
      <c r="O5" s="27">
        <v>8000</v>
      </c>
      <c r="P5" s="11">
        <f>L5*N5^3/12</f>
        <v>630000</v>
      </c>
      <c r="Q5" s="11">
        <f>(B5+C5+0.5*D5)*A5</f>
        <v>17.5</v>
      </c>
      <c r="R5" s="8">
        <f>E5*10*(F5*100)^4/(8*O5*100*P5)</f>
        <v>2.0793650793650795</v>
      </c>
      <c r="S5" s="8">
        <f>F5*100/R5</f>
        <v>192.36641221374043</v>
      </c>
      <c r="T5" s="8" t="str">
        <f>IF(S5&gt;250,"Sì","No")</f>
        <v>No</v>
      </c>
    </row>
    <row r="6" spans="1:20" s="9" customFormat="1" ht="21" customHeight="1">
      <c r="A6" s="33">
        <v>5</v>
      </c>
      <c r="B6" s="33">
        <v>1</v>
      </c>
      <c r="C6" s="33">
        <v>1.5</v>
      </c>
      <c r="D6" s="22">
        <v>2</v>
      </c>
      <c r="E6" s="34">
        <f>(1.3*B6+1.5*C6+1.5*D6)*A6</f>
        <v>32.75</v>
      </c>
      <c r="F6" s="33">
        <v>5</v>
      </c>
      <c r="G6" s="34">
        <f>E6*F6^2/2</f>
        <v>409.375</v>
      </c>
      <c r="H6" s="33">
        <v>24</v>
      </c>
      <c r="I6" s="35">
        <v>0.9</v>
      </c>
      <c r="J6" s="22">
        <v>1.45</v>
      </c>
      <c r="K6" s="8">
        <f>I6*H6/J6</f>
        <v>14.896551724137932</v>
      </c>
      <c r="L6" s="33">
        <v>40</v>
      </c>
      <c r="M6" s="8">
        <f>(6*G6*1000/(L6*K6))^0.5</f>
        <v>64.20419627597906</v>
      </c>
      <c r="N6" s="27">
        <v>65</v>
      </c>
      <c r="O6" s="27">
        <v>8000</v>
      </c>
      <c r="P6" s="11">
        <f>L6*N6^3/12</f>
        <v>915416.6666666666</v>
      </c>
      <c r="Q6" s="11">
        <f>(B6+C6+0.5*D6)*A6</f>
        <v>17.5</v>
      </c>
      <c r="R6" s="8">
        <f>E6*10*(F6*100)^4/(8*O6*100*P6)</f>
        <v>3.493755689576696</v>
      </c>
      <c r="S6" s="8">
        <f>F6*100/R6</f>
        <v>143.11246819338422</v>
      </c>
      <c r="T6" s="8" t="str">
        <f>IF(S6&gt;250,"Sì","No")</f>
        <v>No</v>
      </c>
    </row>
    <row r="7" spans="1:20" s="9" customFormat="1" ht="21" customHeight="1">
      <c r="A7" s="28"/>
      <c r="B7" s="28"/>
      <c r="C7" s="28"/>
      <c r="D7" s="29"/>
      <c r="E7" s="28" t="s">
        <v>1</v>
      </c>
      <c r="F7" s="28"/>
      <c r="G7" s="28" t="s">
        <v>1</v>
      </c>
      <c r="H7" s="28"/>
      <c r="I7" s="15"/>
      <c r="J7" s="30"/>
      <c r="K7" s="29" t="s">
        <v>1</v>
      </c>
      <c r="L7" s="28"/>
      <c r="M7" s="31"/>
      <c r="N7" s="32"/>
      <c r="O7" s="32"/>
      <c r="P7" s="31"/>
      <c r="Q7" s="31"/>
      <c r="R7" s="31" t="s">
        <v>1</v>
      </c>
      <c r="S7" s="31"/>
      <c r="T7" s="31"/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2</v>
      </c>
      <c r="L8" s="28"/>
      <c r="M8" s="31"/>
      <c r="N8" s="32"/>
      <c r="O8" s="32"/>
      <c r="P8" s="31"/>
      <c r="Q8" s="31"/>
      <c r="R8" s="31" t="s">
        <v>1</v>
      </c>
      <c r="S8" s="31"/>
      <c r="T8" s="3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C1">
      <selection activeCell="P6" sqref="P6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18">
        <v>5</v>
      </c>
      <c r="B3" s="18">
        <v>1.5</v>
      </c>
      <c r="C3" s="18">
        <v>2.5</v>
      </c>
      <c r="D3" s="21">
        <v>2</v>
      </c>
      <c r="E3" s="6">
        <f>(1.3*B3+1.5*C3+1.5*D3)*A3</f>
        <v>43.5</v>
      </c>
      <c r="F3" s="18">
        <v>3</v>
      </c>
      <c r="G3" s="6">
        <f>E3*F3^2/2</f>
        <v>195.75</v>
      </c>
      <c r="H3" s="18">
        <v>235</v>
      </c>
      <c r="I3" s="7">
        <f>H3/1.05</f>
        <v>223.8095238095238</v>
      </c>
      <c r="J3" s="7">
        <f>G3/I3*1000</f>
        <v>874.6276595744681</v>
      </c>
      <c r="K3" s="18">
        <v>16270</v>
      </c>
      <c r="L3" s="18">
        <v>0.571</v>
      </c>
      <c r="M3" s="6">
        <f>(B3+C3+0.5*D3)*A3+L3</f>
        <v>25.571</v>
      </c>
      <c r="N3" s="18">
        <v>210000</v>
      </c>
      <c r="O3" s="37">
        <f>M3*10*(F3*100)^4/(8*N3*100*K3)</f>
        <v>0.7577673632452366</v>
      </c>
      <c r="P3" s="37">
        <f>F3*100/O3</f>
        <v>395.89986920947774</v>
      </c>
      <c r="Q3" s="8" t="str">
        <f>IF(P3&gt;250,"Sì","No")</f>
        <v>Sì</v>
      </c>
    </row>
    <row r="4" spans="1:17" ht="21" customHeight="1">
      <c r="A4" s="18">
        <v>5</v>
      </c>
      <c r="B4" s="18">
        <v>1.5</v>
      </c>
      <c r="C4" s="18">
        <v>2.5</v>
      </c>
      <c r="D4" s="21">
        <v>2</v>
      </c>
      <c r="E4" s="6">
        <f>(1.3*B4+1.5*C4+1.5*D4)*A4</f>
        <v>43.5</v>
      </c>
      <c r="F4" s="18">
        <v>4</v>
      </c>
      <c r="G4" s="6">
        <f>E4*F4^2/2</f>
        <v>348</v>
      </c>
      <c r="H4" s="18">
        <v>275</v>
      </c>
      <c r="I4" s="7">
        <f>H4/1.05</f>
        <v>261.90476190476187</v>
      </c>
      <c r="J4" s="7">
        <f>G4/I4*1000</f>
        <v>1328.727272727273</v>
      </c>
      <c r="K4" s="18">
        <v>33740</v>
      </c>
      <c r="L4" s="18">
        <v>0.907</v>
      </c>
      <c r="M4" s="6">
        <f>(B4+C4+0.5*D4)*A4+L4</f>
        <v>25.907</v>
      </c>
      <c r="N4" s="18">
        <v>210000</v>
      </c>
      <c r="O4" s="37">
        <f>M4*10*(F4*100)^4/(8*N4*100*K4)</f>
        <v>1.1700454455641178</v>
      </c>
      <c r="P4" s="37">
        <f>F4*100/O4</f>
        <v>341.8670629559578</v>
      </c>
      <c r="Q4" s="8" t="str">
        <f>IF(P4&gt;250,"Sì","No")</f>
        <v>Sì</v>
      </c>
    </row>
    <row r="5" spans="1:17" ht="21" customHeight="1">
      <c r="A5" s="18">
        <v>5</v>
      </c>
      <c r="B5" s="18">
        <v>1.5</v>
      </c>
      <c r="C5" s="18">
        <v>2.5</v>
      </c>
      <c r="D5" s="21">
        <v>2</v>
      </c>
      <c r="E5" s="6">
        <f>(1.3*B5+1.5*C5+1.5*D5)*A5</f>
        <v>43.5</v>
      </c>
      <c r="F5" s="18">
        <v>5</v>
      </c>
      <c r="G5" s="6">
        <f>E5*F5^2/2</f>
        <v>543.75</v>
      </c>
      <c r="H5" s="18">
        <v>275</v>
      </c>
      <c r="I5" s="7">
        <f>H5/1.05</f>
        <v>261.90476190476187</v>
      </c>
      <c r="J5" s="7">
        <f>G5/I5*1000</f>
        <v>2076.136363636364</v>
      </c>
      <c r="K5" s="18">
        <v>67120</v>
      </c>
      <c r="L5" s="18">
        <v>1.06</v>
      </c>
      <c r="M5" s="6">
        <f>(B5+C5+0.5*D5)*A5+L5</f>
        <v>26.06</v>
      </c>
      <c r="N5" s="18">
        <v>210000</v>
      </c>
      <c r="O5" s="37">
        <f>M5*10*(F5*100)^4/(8*N5*100*K5)</f>
        <v>1.4444190220784379</v>
      </c>
      <c r="P5" s="37">
        <f>F5*100/O5</f>
        <v>346.1599386032234</v>
      </c>
      <c r="Q5" s="8" t="str">
        <f>IF(P5&gt;250,"Sì","No")</f>
        <v>Sì</v>
      </c>
    </row>
    <row r="6" spans="1:17" ht="21" customHeight="1">
      <c r="A6" s="18">
        <v>5</v>
      </c>
      <c r="B6" s="18">
        <v>1.5</v>
      </c>
      <c r="C6" s="18">
        <v>2.5</v>
      </c>
      <c r="D6" s="21">
        <v>2</v>
      </c>
      <c r="E6" s="6">
        <f>(1.3*B6+1.5*C6+1.5*D6)*A6</f>
        <v>43.5</v>
      </c>
      <c r="F6" s="18">
        <v>6</v>
      </c>
      <c r="G6" s="6">
        <f>E6*F6^2/2</f>
        <v>783</v>
      </c>
      <c r="H6" s="18">
        <v>355</v>
      </c>
      <c r="I6" s="7">
        <f>H6/1.05</f>
        <v>338.0952380952381</v>
      </c>
      <c r="J6" s="7">
        <f>G6/I6*1000</f>
        <v>2315.9154929577467</v>
      </c>
      <c r="K6" s="18">
        <v>67120</v>
      </c>
      <c r="L6" s="18">
        <v>1.06</v>
      </c>
      <c r="M6" s="6">
        <f>(B6+C6+0.5*D6)*A6+L6</f>
        <v>26.06</v>
      </c>
      <c r="N6" s="18">
        <v>210000</v>
      </c>
      <c r="O6" s="37">
        <f>M6*10*(F6*100)^4/(8*N6*100*K6)</f>
        <v>2.995147284181849</v>
      </c>
      <c r="P6" s="37">
        <f>F6*100/O6</f>
        <v>200.32403854353203</v>
      </c>
      <c r="Q6" s="8" t="str">
        <f>IF(P6&gt;250,"Sì","No")</f>
        <v>No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0" zoomScaleNormal="80" zoomScalePageLayoutView="0" workbookViewId="0" topLeftCell="B1">
      <selection activeCell="R5" sqref="R5"/>
    </sheetView>
  </sheetViews>
  <sheetFormatPr defaultColWidth="11.57421875" defaultRowHeight="12.75"/>
  <cols>
    <col min="1" max="16384" width="11.57421875" style="5" customWidth="1"/>
  </cols>
  <sheetData>
    <row r="1" spans="1:25" ht="16.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" thickBot="1">
      <c r="A3" s="52">
        <v>4</v>
      </c>
      <c r="B3" s="53">
        <v>3.5</v>
      </c>
      <c r="C3" s="53">
        <v>3</v>
      </c>
      <c r="D3" s="53">
        <v>2</v>
      </c>
      <c r="E3" s="54">
        <f>(1.3*B3+1.5*C3+1.5*D3)*A3</f>
        <v>48.2</v>
      </c>
      <c r="F3" s="55">
        <v>2</v>
      </c>
      <c r="G3" s="54">
        <f>E3*F3^2/2</f>
        <v>96.4</v>
      </c>
      <c r="H3" s="55">
        <v>450</v>
      </c>
      <c r="I3" s="54">
        <f>H3/1.15</f>
        <v>391.304347826087</v>
      </c>
      <c r="J3" s="55">
        <v>28</v>
      </c>
      <c r="K3" s="62">
        <f>0.85*J3/1.5</f>
        <v>15.866666666666667</v>
      </c>
      <c r="L3" s="54">
        <f>K3/(K3+I3/15)</f>
        <v>0.3781953848279674</v>
      </c>
      <c r="M3" s="54">
        <f>(2/(L3*(1-L3/3)))^0.5</f>
        <v>2.4598994250522828</v>
      </c>
      <c r="N3" s="55">
        <v>30</v>
      </c>
      <c r="O3" s="54">
        <f>M3*(G3*1000/(K3*N3))^0.5</f>
        <v>35.00679824386077</v>
      </c>
      <c r="P3" s="55">
        <v>5</v>
      </c>
      <c r="Q3" s="54">
        <f>O3+P3</f>
        <v>40.00679824386077</v>
      </c>
      <c r="R3" s="56">
        <v>50</v>
      </c>
      <c r="S3" s="57">
        <f>N3*R3*0.0001</f>
        <v>0.15</v>
      </c>
      <c r="T3" s="57">
        <f>S3*2500/100</f>
        <v>3.75</v>
      </c>
      <c r="U3" s="54">
        <f>(B3+C3+0.5*D3)*A3+T3</f>
        <v>33.75</v>
      </c>
      <c r="V3" s="56">
        <v>21000</v>
      </c>
      <c r="W3" s="64">
        <f>(N3*R3^3)/12</f>
        <v>312500</v>
      </c>
      <c r="X3" s="54">
        <f>U3*10*(F3*100)^4/(8*V3*100*W3)</f>
        <v>0.10285714285714286</v>
      </c>
      <c r="Y3" s="54">
        <f>F3*100/X3</f>
        <v>1944.4444444444446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53.075</v>
      </c>
      <c r="F4" s="61">
        <f>F3</f>
        <v>2</v>
      </c>
      <c r="G4" s="62">
        <f>E4*F4^2/2</f>
        <v>106.15</v>
      </c>
      <c r="H4" s="61">
        <f>H3</f>
        <v>450</v>
      </c>
      <c r="I4" s="62">
        <f>H4/1.15</f>
        <v>391.304347826087</v>
      </c>
      <c r="J4" s="61">
        <f>J3</f>
        <v>28</v>
      </c>
      <c r="K4" s="62">
        <f>K3</f>
        <v>15.866666666666667</v>
      </c>
      <c r="L4" s="62">
        <f>L3</f>
        <v>0.3781953848279674</v>
      </c>
      <c r="M4" s="62">
        <f>M3</f>
        <v>2.4598994250522828</v>
      </c>
      <c r="N4" s="61">
        <f>N3</f>
        <v>30</v>
      </c>
      <c r="O4" s="62">
        <f>M4*(G4*1000/(K4*N4))^0.5</f>
        <v>36.73447808609462</v>
      </c>
      <c r="P4" s="62">
        <f>P3</f>
        <v>5</v>
      </c>
      <c r="Q4" s="62">
        <f>O4+P4</f>
        <v>41.73447808609462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ht="13.5" thickBot="1">
      <c r="W5" s="41"/>
    </row>
    <row r="6" spans="1:26" ht="15" thickBot="1">
      <c r="A6" s="52">
        <v>5</v>
      </c>
      <c r="B6" s="53">
        <v>2.5</v>
      </c>
      <c r="C6" s="53">
        <v>2</v>
      </c>
      <c r="D6" s="53">
        <v>2</v>
      </c>
      <c r="E6" s="54">
        <f>(1.3*B6+1.5*C6+1.5*D6)*A6</f>
        <v>46.25</v>
      </c>
      <c r="F6" s="55">
        <v>5</v>
      </c>
      <c r="G6" s="54">
        <f>E6*F6^2/2</f>
        <v>578.125</v>
      </c>
      <c r="H6" s="55">
        <v>450</v>
      </c>
      <c r="I6" s="54">
        <f>H6/1.15</f>
        <v>391.304347826087</v>
      </c>
      <c r="J6" s="55">
        <v>40</v>
      </c>
      <c r="K6" s="62">
        <f>0.85*J6/1.5</f>
        <v>22.666666666666668</v>
      </c>
      <c r="L6" s="54">
        <f>K6/(K6+I6/15)</f>
        <v>0.464922711058264</v>
      </c>
      <c r="M6" s="54">
        <f>(2/(L6*(1-L6/3)))^0.5</f>
        <v>2.256262587320774</v>
      </c>
      <c r="N6" s="55">
        <v>40</v>
      </c>
      <c r="O6" s="54">
        <f>M6*(G6*1000/(K6*N6))^0.5</f>
        <v>56.97399754127883</v>
      </c>
      <c r="P6" s="55">
        <v>5</v>
      </c>
      <c r="Q6" s="54">
        <f>O6+P6</f>
        <v>61.97399754127883</v>
      </c>
      <c r="R6" s="56">
        <v>70</v>
      </c>
      <c r="S6" s="57">
        <f>N6*R6*0.0001</f>
        <v>0.28</v>
      </c>
      <c r="T6" s="57">
        <f>S6*2500/100</f>
        <v>7.000000000000001</v>
      </c>
      <c r="U6" s="54">
        <f>(B6+C6+0.5*D6)*A6+T6</f>
        <v>34.5</v>
      </c>
      <c r="V6" s="56">
        <v>21000</v>
      </c>
      <c r="W6" s="64">
        <f>(N6*R6^3)/12</f>
        <v>1143333.3333333333</v>
      </c>
      <c r="X6" s="54">
        <f>U6*10*(F6*100)^4/(8*V6*100*W6)</f>
        <v>1.122579133694294</v>
      </c>
      <c r="Y6" s="54">
        <f>F6*100/X6</f>
        <v>445.4028985507246</v>
      </c>
      <c r="Z6" s="58" t="str">
        <f>IF(Y6&gt;250,"Sì","No")</f>
        <v>Sì</v>
      </c>
    </row>
    <row r="7" spans="1:26" ht="13.5" thickBot="1">
      <c r="A7" s="59"/>
      <c r="B7" s="60"/>
      <c r="C7" s="60"/>
      <c r="D7" s="60"/>
      <c r="E7" s="61">
        <f>E6+1.3*T6</f>
        <v>55.35</v>
      </c>
      <c r="F7" s="61">
        <f>F6</f>
        <v>5</v>
      </c>
      <c r="G7" s="62">
        <f>E7*F7^2/2</f>
        <v>691.875</v>
      </c>
      <c r="H7" s="61">
        <f>H6</f>
        <v>450</v>
      </c>
      <c r="I7" s="62">
        <f>H7/1.15</f>
        <v>391.304347826087</v>
      </c>
      <c r="J7" s="61">
        <f>J6</f>
        <v>40</v>
      </c>
      <c r="K7" s="62">
        <f>K6</f>
        <v>22.666666666666668</v>
      </c>
      <c r="L7" s="62">
        <f>K7/(K7+I7/15)</f>
        <v>0.464922711058264</v>
      </c>
      <c r="M7" s="62">
        <f>(2/(L7*(1-L7/3)))^0.5</f>
        <v>2.256262587320774</v>
      </c>
      <c r="N7" s="61">
        <f>N6</f>
        <v>40</v>
      </c>
      <c r="O7" s="62">
        <f>M7*(G7*1000/(K7*N7))^0.5</f>
        <v>62.327489837087654</v>
      </c>
      <c r="P7" s="62">
        <f>P6</f>
        <v>5</v>
      </c>
      <c r="Q7" s="62">
        <f>O7+P7</f>
        <v>67.32748983708765</v>
      </c>
      <c r="R7" s="61" t="str">
        <f>IF(Q7&lt;R6,"verificata","non verificato")</f>
        <v>verificata</v>
      </c>
      <c r="S7" s="60"/>
      <c r="T7" s="60"/>
      <c r="U7" s="60"/>
      <c r="V7" s="60"/>
      <c r="W7" s="65"/>
      <c r="X7" s="60"/>
      <c r="Y7" s="60"/>
      <c r="Z7" s="63"/>
    </row>
    <row r="8" ht="13.5" thickBot="1"/>
    <row r="9" spans="1:26" ht="15" thickBot="1">
      <c r="A9" s="52">
        <v>5</v>
      </c>
      <c r="B9" s="53">
        <v>2.5</v>
      </c>
      <c r="C9" s="53">
        <v>2</v>
      </c>
      <c r="D9" s="53">
        <v>2</v>
      </c>
      <c r="E9" s="54">
        <f>(1.3*B9+1.5*C9+1.5*D9)*A9</f>
        <v>46.25</v>
      </c>
      <c r="F9" s="55">
        <v>6</v>
      </c>
      <c r="G9" s="54">
        <f>E9*F9^2/2</f>
        <v>832.5</v>
      </c>
      <c r="H9" s="55">
        <v>450</v>
      </c>
      <c r="I9" s="54">
        <f>H9/1.15</f>
        <v>391.304347826087</v>
      </c>
      <c r="J9" s="55">
        <v>55</v>
      </c>
      <c r="K9" s="62">
        <f>0.85*J9/1.5</f>
        <v>31.166666666666668</v>
      </c>
      <c r="L9" s="54">
        <f>K9/(K9+I9/15)</f>
        <v>0.5443614732312366</v>
      </c>
      <c r="M9" s="54">
        <f>(2/(L9*(1-L9/3)))^0.5</f>
        <v>2.118603647181555</v>
      </c>
      <c r="N9" s="55">
        <v>35</v>
      </c>
      <c r="O9" s="54">
        <f>M9*(G9*1000/(K9*N9))^0.5</f>
        <v>58.52785885031237</v>
      </c>
      <c r="P9" s="55">
        <v>5</v>
      </c>
      <c r="Q9" s="54">
        <f>O9+P9</f>
        <v>63.52785885031237</v>
      </c>
      <c r="R9" s="56">
        <v>70</v>
      </c>
      <c r="S9" s="57">
        <f>N9*R9*0.0001</f>
        <v>0.24500000000000002</v>
      </c>
      <c r="T9" s="57">
        <f>S9*2500/100</f>
        <v>6.125000000000001</v>
      </c>
      <c r="U9" s="54">
        <f>(B9+C9+0.5*D9)*A9+T9</f>
        <v>33.625</v>
      </c>
      <c r="V9" s="56">
        <v>21000</v>
      </c>
      <c r="W9" s="64">
        <f>(N9*R9^3)/12</f>
        <v>1000416.6666666666</v>
      </c>
      <c r="X9" s="54">
        <f>U9*10*(F9*100)^4/(8*V9*100*W9)</f>
        <v>2.592848218004403</v>
      </c>
      <c r="Y9" s="54">
        <f>F9*100/X9</f>
        <v>231.40575519757675</v>
      </c>
      <c r="Z9" s="58" t="str">
        <f>IF(Y9&gt;250,"Sì","No")</f>
        <v>No</v>
      </c>
    </row>
    <row r="10" spans="1:26" ht="13.5" thickBot="1">
      <c r="A10" s="66"/>
      <c r="B10" s="67"/>
      <c r="C10" s="67"/>
      <c r="D10" s="65"/>
      <c r="E10" s="61">
        <f>E9+1.3*T9</f>
        <v>54.2125</v>
      </c>
      <c r="F10" s="61">
        <f>F9</f>
        <v>6</v>
      </c>
      <c r="G10" s="62">
        <f>E10*F10^2/2</f>
        <v>975.8249999999999</v>
      </c>
      <c r="H10" s="61">
        <f>H9</f>
        <v>450</v>
      </c>
      <c r="I10" s="62">
        <f>H10/1.15</f>
        <v>391.304347826087</v>
      </c>
      <c r="J10" s="61">
        <f>J9</f>
        <v>55</v>
      </c>
      <c r="K10" s="62">
        <f>0.85*J10/1.5</f>
        <v>31.166666666666668</v>
      </c>
      <c r="L10" s="62">
        <f>K10/(K10+I10/15)</f>
        <v>0.5443614732312366</v>
      </c>
      <c r="M10" s="62">
        <f>(2/(L10*(1-L10/3)))^0.5</f>
        <v>2.118603647181555</v>
      </c>
      <c r="N10" s="61">
        <f>N9</f>
        <v>35</v>
      </c>
      <c r="O10" s="62">
        <f>M10*(G10*1000/(K10*N10))^0.5</f>
        <v>63.366028080890295</v>
      </c>
      <c r="P10" s="62">
        <f>P9</f>
        <v>5</v>
      </c>
      <c r="Q10" s="62">
        <f>O10+P10</f>
        <v>68.36602808089029</v>
      </c>
      <c r="R10" s="61" t="str">
        <f>IF(Q10&lt;R9,"verificata","non verificato")</f>
        <v>verificata</v>
      </c>
      <c r="S10" s="68"/>
      <c r="T10" s="68"/>
      <c r="U10" s="65"/>
      <c r="V10" s="69"/>
      <c r="W10" s="69"/>
      <c r="X10" s="65"/>
      <c r="Y10" s="65"/>
      <c r="Z10" s="70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  <row r="22" spans="1:26" ht="12.75">
      <c r="A22" s="42"/>
      <c r="B22" s="42"/>
      <c r="C22" s="42"/>
      <c r="D22" s="41"/>
      <c r="E22" s="42" t="s">
        <v>3</v>
      </c>
      <c r="F22" s="42"/>
      <c r="G22" s="42" t="s">
        <v>4</v>
      </c>
      <c r="H22" s="42" t="s">
        <v>5</v>
      </c>
      <c r="I22" s="41" t="s">
        <v>1</v>
      </c>
      <c r="J22" s="42" t="s">
        <v>6</v>
      </c>
      <c r="K22" s="41" t="s">
        <v>1</v>
      </c>
      <c r="L22" s="41" t="s">
        <v>1</v>
      </c>
      <c r="M22" s="41" t="s">
        <v>7</v>
      </c>
      <c r="N22" s="42" t="s">
        <v>1</v>
      </c>
      <c r="O22" s="41" t="s">
        <v>1</v>
      </c>
      <c r="P22" s="42" t="s">
        <v>1</v>
      </c>
      <c r="Q22" s="42"/>
      <c r="R22" s="43"/>
      <c r="S22" s="44"/>
      <c r="T22" s="44"/>
      <c r="U22" s="41"/>
      <c r="V22" s="43"/>
      <c r="W22" s="43"/>
      <c r="X22" s="41"/>
      <c r="Y22" s="41"/>
      <c r="Z22" s="41"/>
    </row>
    <row r="23" spans="1:26" ht="12.75">
      <c r="A23" s="42"/>
      <c r="B23" s="42"/>
      <c r="C23" s="42"/>
      <c r="D23" s="41"/>
      <c r="E23" s="42" t="s">
        <v>3</v>
      </c>
      <c r="F23" s="42"/>
      <c r="G23" s="42" t="s">
        <v>4</v>
      </c>
      <c r="H23" s="42" t="s">
        <v>5</v>
      </c>
      <c r="I23" s="41" t="s">
        <v>1</v>
      </c>
      <c r="J23" s="42" t="s">
        <v>6</v>
      </c>
      <c r="K23" s="41" t="s">
        <v>1</v>
      </c>
      <c r="L23" s="41" t="s">
        <v>1</v>
      </c>
      <c r="M23" s="41" t="s">
        <v>7</v>
      </c>
      <c r="N23" s="42" t="s">
        <v>1</v>
      </c>
      <c r="O23" s="41" t="s">
        <v>1</v>
      </c>
      <c r="P23" s="42" t="s">
        <v>1</v>
      </c>
      <c r="Q23" s="42"/>
      <c r="R23" s="43"/>
      <c r="S23" s="44"/>
      <c r="T23" s="44"/>
      <c r="U23" s="41"/>
      <c r="V23" s="43"/>
      <c r="W23" s="43"/>
      <c r="X23" s="41"/>
      <c r="Y23" s="41"/>
      <c r="Z23" s="41"/>
    </row>
    <row r="24" spans="1:26" ht="12.75">
      <c r="A24" s="42"/>
      <c r="B24" s="42"/>
      <c r="C24" s="42"/>
      <c r="D24" s="41"/>
      <c r="E24" s="42" t="s">
        <v>3</v>
      </c>
      <c r="F24" s="42"/>
      <c r="G24" s="42" t="s">
        <v>4</v>
      </c>
      <c r="H24" s="42" t="s">
        <v>5</v>
      </c>
      <c r="I24" s="41" t="s">
        <v>1</v>
      </c>
      <c r="J24" s="42" t="s">
        <v>6</v>
      </c>
      <c r="K24" s="41" t="s">
        <v>1</v>
      </c>
      <c r="L24" s="41" t="s">
        <v>1</v>
      </c>
      <c r="M24" s="41" t="s">
        <v>7</v>
      </c>
      <c r="N24" s="42" t="s">
        <v>1</v>
      </c>
      <c r="O24" s="41" t="s">
        <v>1</v>
      </c>
      <c r="P24" s="42" t="s">
        <v>1</v>
      </c>
      <c r="Q24" s="42"/>
      <c r="R24" s="43"/>
      <c r="S24" s="44"/>
      <c r="T24" s="44"/>
      <c r="U24" s="41"/>
      <c r="V24" s="43"/>
      <c r="W24" s="43"/>
      <c r="X24" s="41"/>
      <c r="Y24" s="41"/>
      <c r="Z24" s="41"/>
    </row>
    <row r="25" spans="1:26" ht="12.75">
      <c r="A25" s="42"/>
      <c r="B25" s="42"/>
      <c r="C25" s="42"/>
      <c r="D25" s="41"/>
      <c r="E25" s="42" t="s">
        <v>3</v>
      </c>
      <c r="F25" s="42"/>
      <c r="G25" s="42" t="s">
        <v>4</v>
      </c>
      <c r="H25" s="42" t="s">
        <v>5</v>
      </c>
      <c r="I25" s="41" t="s">
        <v>1</v>
      </c>
      <c r="J25" s="42" t="s">
        <v>6</v>
      </c>
      <c r="K25" s="41" t="s">
        <v>1</v>
      </c>
      <c r="L25" s="41" t="s">
        <v>1</v>
      </c>
      <c r="M25" s="41" t="s">
        <v>7</v>
      </c>
      <c r="N25" s="42" t="s">
        <v>1</v>
      </c>
      <c r="O25" s="41" t="s">
        <v>1</v>
      </c>
      <c r="P25" s="42" t="s">
        <v>1</v>
      </c>
      <c r="Q25" s="42"/>
      <c r="R25" s="43"/>
      <c r="S25" s="44"/>
      <c r="T25" s="44"/>
      <c r="U25" s="41"/>
      <c r="V25" s="43"/>
      <c r="W25" s="43"/>
      <c r="X25" s="41"/>
      <c r="Y25" s="41"/>
      <c r="Z25" s="41"/>
    </row>
    <row r="26" spans="1:26" ht="12.75">
      <c r="A26" s="42"/>
      <c r="B26" s="42"/>
      <c r="C26" s="42"/>
      <c r="D26" s="41"/>
      <c r="E26" s="42" t="s">
        <v>3</v>
      </c>
      <c r="F26" s="42"/>
      <c r="G26" s="42" t="s">
        <v>4</v>
      </c>
      <c r="H26" s="42" t="s">
        <v>5</v>
      </c>
      <c r="I26" s="41" t="s">
        <v>1</v>
      </c>
      <c r="J26" s="42" t="s">
        <v>6</v>
      </c>
      <c r="K26" s="41" t="s">
        <v>1</v>
      </c>
      <c r="L26" s="41" t="s">
        <v>1</v>
      </c>
      <c r="M26" s="41" t="s">
        <v>7</v>
      </c>
      <c r="N26" s="42" t="s">
        <v>1</v>
      </c>
      <c r="O26" s="41" t="s">
        <v>1</v>
      </c>
      <c r="P26" s="42" t="s">
        <v>1</v>
      </c>
      <c r="Q26" s="42"/>
      <c r="R26" s="43"/>
      <c r="S26" s="44"/>
      <c r="T26" s="44"/>
      <c r="U26" s="41"/>
      <c r="V26" s="43"/>
      <c r="W26" s="43"/>
      <c r="X26" s="41"/>
      <c r="Y26" s="41"/>
      <c r="Z26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lucas</cp:lastModifiedBy>
  <cp:lastPrinted>2011-03-29T18:14:40Z</cp:lastPrinted>
  <dcterms:created xsi:type="dcterms:W3CDTF">2010-04-15T07:05:20Z</dcterms:created>
  <dcterms:modified xsi:type="dcterms:W3CDTF">2020-11-25T20:30:57Z</dcterms:modified>
  <cp:category/>
  <cp:version/>
  <cp:contentType/>
  <cp:contentStatus/>
</cp:coreProperties>
</file>