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0" windowWidth="23040" windowHeight="8376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2">'cls armato'!$A$1:$N$4</definedName>
    <definedName name="_xlnm.Print_Area" localSheetId="0">'legno'!$A$1:$Q$4</definedName>
  </definedNames>
  <calcPr fullCalcOnLoad="1"/>
</workbook>
</file>

<file path=xl/sharedStrings.xml><?xml version="1.0" encoding="utf-8"?>
<sst xmlns="http://schemas.openxmlformats.org/spreadsheetml/2006/main" count="301" uniqueCount="93">
  <si>
    <r>
      <t>f</t>
    </r>
    <r>
      <rPr>
        <vertAlign val="subscript"/>
        <sz val="14"/>
        <rFont val="Arial"/>
        <family val="0"/>
      </rPr>
      <t>c0d</t>
    </r>
  </si>
  <si>
    <r>
      <t>k</t>
    </r>
    <r>
      <rPr>
        <vertAlign val="subscript"/>
        <sz val="12"/>
        <rFont val="Arial"/>
        <family val="2"/>
      </rPr>
      <t>mod</t>
    </r>
  </si>
  <si>
    <r>
      <t>γ</t>
    </r>
    <r>
      <rPr>
        <vertAlign val="subscript"/>
        <sz val="12"/>
        <rFont val="Arial"/>
        <family val="2"/>
      </rPr>
      <t xml:space="preserve"> m</t>
    </r>
  </si>
  <si>
    <t>cm2</t>
  </si>
  <si>
    <t xml:space="preserve"> </t>
  </si>
  <si>
    <t xml:space="preserve"> </t>
  </si>
  <si>
    <t xml:space="preserve"> </t>
  </si>
  <si>
    <t xml:space="preserve"> </t>
  </si>
  <si>
    <t>cm</t>
  </si>
  <si>
    <t>HEA160</t>
  </si>
  <si>
    <t xml:space="preserve">  </t>
  </si>
  <si>
    <t xml:space="preserve">   </t>
  </si>
  <si>
    <t xml:space="preserve"> </t>
  </si>
  <si>
    <t xml:space="preserve">  </t>
  </si>
  <si>
    <t xml:space="preserve"> </t>
  </si>
  <si>
    <t>HEA200</t>
  </si>
  <si>
    <t>HEA240</t>
  </si>
  <si>
    <r>
      <t>f</t>
    </r>
    <r>
      <rPr>
        <vertAlign val="subscript"/>
        <sz val="12"/>
        <rFont val="Arial"/>
        <family val="2"/>
      </rPr>
      <t>ck</t>
    </r>
  </si>
  <si>
    <r>
      <t>f</t>
    </r>
    <r>
      <rPr>
        <vertAlign val="subscript"/>
        <sz val="12"/>
        <rFont val="Arial"/>
        <family val="2"/>
      </rPr>
      <t>cd</t>
    </r>
  </si>
  <si>
    <t>lam rel</t>
  </si>
  <si>
    <t>Mpa</t>
  </si>
  <si>
    <t>Mpa</t>
  </si>
  <si>
    <t>m</t>
  </si>
  <si>
    <t>cm4</t>
  </si>
  <si>
    <t>cm2</t>
  </si>
  <si>
    <t>cm</t>
  </si>
  <si>
    <t>E</t>
  </si>
  <si>
    <t>l</t>
  </si>
  <si>
    <t>cm2</t>
  </si>
  <si>
    <t>m</t>
  </si>
  <si>
    <t>m2</t>
  </si>
  <si>
    <t>kN/m</t>
  </si>
  <si>
    <t>kN/mq</t>
  </si>
  <si>
    <t>kN/mq</t>
  </si>
  <si>
    <t>Area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</si>
  <si>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</t>
    </r>
  </si>
  <si>
    <r>
      <t>q</t>
    </r>
    <r>
      <rPr>
        <vertAlign val="subscript"/>
        <sz val="10"/>
        <rFont val="Arial"/>
        <family val="2"/>
      </rPr>
      <t>p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</si>
  <si>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</t>
    </r>
  </si>
  <si>
    <t>h</t>
  </si>
  <si>
    <t>b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</si>
  <si>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</si>
  <si>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</si>
  <si>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</si>
  <si>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</si>
  <si>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</si>
  <si>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</si>
  <si>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</si>
  <si>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kN</t>
  </si>
  <si>
    <t>Mpa</t>
  </si>
  <si>
    <t>Mpa</t>
  </si>
  <si>
    <t>Mpa</t>
  </si>
  <si>
    <t>m</t>
  </si>
  <si>
    <t>cm</t>
  </si>
  <si>
    <t>l</t>
  </si>
  <si>
    <t>E,005</t>
  </si>
  <si>
    <t>cm</t>
  </si>
  <si>
    <t>N</t>
  </si>
  <si>
    <r>
      <t>f</t>
    </r>
    <r>
      <rPr>
        <vertAlign val="subscript"/>
        <sz val="14"/>
        <rFont val="Arial"/>
        <family val="0"/>
      </rPr>
      <t>c0,k</t>
    </r>
  </si>
  <si>
    <t>profilo</t>
  </si>
  <si>
    <t>Mpa</t>
  </si>
  <si>
    <r>
      <t>L</t>
    </r>
    <r>
      <rPr>
        <vertAlign val="subscript"/>
        <sz val="10"/>
        <rFont val="Arial"/>
        <family val="2"/>
      </rPr>
      <t>s</t>
    </r>
  </si>
  <si>
    <r>
      <t>L</t>
    </r>
    <r>
      <rPr>
        <vertAlign val="subscript"/>
        <sz val="10"/>
        <rFont val="Arial"/>
        <family val="2"/>
      </rPr>
      <t>p</t>
    </r>
  </si>
  <si>
    <t>Area</t>
  </si>
  <si>
    <r>
      <t>q</t>
    </r>
    <r>
      <rPr>
        <vertAlign val="subscript"/>
        <sz val="10"/>
        <rFont val="Arial"/>
        <family val="2"/>
      </rPr>
      <t>trave</t>
    </r>
  </si>
  <si>
    <t>kN</t>
  </si>
  <si>
    <r>
      <t>trave</t>
    </r>
    <r>
      <rPr>
        <vertAlign val="subscript"/>
        <sz val="10"/>
        <rFont val="Arial"/>
        <family val="2"/>
      </rPr>
      <t>p</t>
    </r>
  </si>
  <si>
    <r>
      <t>trave</t>
    </r>
    <r>
      <rPr>
        <vertAlign val="subscript"/>
        <sz val="10"/>
        <rFont val="Arial"/>
        <family val="2"/>
      </rPr>
      <t>s</t>
    </r>
  </si>
  <si>
    <r>
      <t>q</t>
    </r>
    <r>
      <rPr>
        <vertAlign val="subscript"/>
        <sz val="10"/>
        <rFont val="Arial"/>
        <family val="2"/>
      </rPr>
      <t>solaio</t>
    </r>
  </si>
  <si>
    <r>
      <t>n</t>
    </r>
    <r>
      <rPr>
        <vertAlign val="subscript"/>
        <sz val="10"/>
        <rFont val="Arial"/>
        <family val="2"/>
      </rPr>
      <t xml:space="preserve">piani </t>
    </r>
  </si>
  <si>
    <r>
      <t>A</t>
    </r>
    <r>
      <rPr>
        <vertAlign val="subscript"/>
        <sz val="10"/>
        <rFont val="Arial"/>
        <family val="2"/>
      </rPr>
      <t>min</t>
    </r>
  </si>
  <si>
    <t>β</t>
  </si>
  <si>
    <r>
      <rPr>
        <sz val="10"/>
        <rFont val="Calibri"/>
        <family val="2"/>
      </rPr>
      <t>λ</t>
    </r>
    <r>
      <rPr>
        <vertAlign val="subscript"/>
        <sz val="10"/>
        <rFont val="Arial"/>
        <family val="2"/>
      </rPr>
      <t>max</t>
    </r>
  </si>
  <si>
    <r>
      <rPr>
        <sz val="10"/>
        <rFont val="Calibri"/>
        <family val="2"/>
      </rPr>
      <t>ρ</t>
    </r>
    <r>
      <rPr>
        <vertAlign val="subscript"/>
        <sz val="10"/>
        <rFont val="Arial"/>
        <family val="2"/>
      </rPr>
      <t>min</t>
    </r>
  </si>
  <si>
    <r>
      <t>b</t>
    </r>
    <r>
      <rPr>
        <vertAlign val="subscript"/>
        <sz val="10"/>
        <rFont val="Arial"/>
        <family val="2"/>
      </rPr>
      <t>min</t>
    </r>
  </si>
  <si>
    <r>
      <t>h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</si>
  <si>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design</t>
    </r>
  </si>
  <si>
    <r>
      <t>I</t>
    </r>
    <r>
      <rPr>
        <vertAlign val="subscript"/>
        <sz val="10"/>
        <rFont val="Arial"/>
        <family val="2"/>
      </rPr>
      <t>design</t>
    </r>
  </si>
  <si>
    <r>
      <t>cm</t>
    </r>
    <r>
      <rPr>
        <vertAlign val="superscript"/>
        <sz val="10"/>
        <rFont val="Arial"/>
        <family val="2"/>
      </rPr>
      <t>4</t>
    </r>
  </si>
  <si>
    <r>
      <t>cm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</si>
  <si>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</si>
  <si>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r>
      <t>L</t>
    </r>
    <r>
      <rPr>
        <vertAlign val="subscript"/>
        <sz val="10"/>
        <rFont val="Arial"/>
        <family val="2"/>
      </rPr>
      <t>1</t>
    </r>
  </si>
  <si>
    <r>
      <t>L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</si>
  <si>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2"/>
        <rFont val="Arial"/>
        <family val="2"/>
      </rPr>
      <t>yk</t>
    </r>
  </si>
  <si>
    <r>
      <t>γ</t>
    </r>
    <r>
      <rPr>
        <vertAlign val="subscript"/>
        <sz val="12"/>
        <rFont val="Arial"/>
        <family val="2"/>
      </rPr>
      <t>m</t>
    </r>
  </si>
  <si>
    <r>
      <t>f</t>
    </r>
    <r>
      <rPr>
        <vertAlign val="subscript"/>
        <sz val="12"/>
        <rFont val="Arial"/>
        <family val="2"/>
      </rPr>
      <t>yd</t>
    </r>
  </si>
  <si>
    <r>
      <rPr>
        <sz val="10"/>
        <rFont val="Calibri"/>
        <family val="2"/>
      </rPr>
      <t>λ</t>
    </r>
    <r>
      <rPr>
        <sz val="10"/>
        <rFont val="Arial"/>
        <family val="0"/>
      </rPr>
      <t>*</t>
    </r>
  </si>
  <si>
    <r>
      <t>I</t>
    </r>
    <r>
      <rPr>
        <vertAlign val="subscript"/>
        <sz val="10"/>
        <rFont val="Arial"/>
        <family val="2"/>
      </rPr>
      <t>min</t>
    </r>
  </si>
  <si>
    <t>λ</t>
  </si>
  <si>
    <t>fcd*</t>
  </si>
  <si>
    <t>A3</t>
  </si>
  <si>
    <t>B1</t>
  </si>
  <si>
    <t>C4</t>
  </si>
  <si>
    <t>A1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</si>
</sst>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0.000"/>
    <numFmt numFmtId="177" formatCode="0.0"/>
    <numFmt numFmtId="178" formatCode="0.00000"/>
    <numFmt numFmtId="179" formatCode="0.0000"/>
    <numFmt numFmtId="180" formatCode="0.000000"/>
  </numFmts>
  <fonts count="42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4"/>
      <name val="Arial"/>
      <family val="0"/>
    </font>
    <font>
      <vertAlign val="subscript"/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sz val="11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33" fillId="0" borderId="2" applyNumberFormat="0" applyFill="0" applyAlignment="0" applyProtection="0"/>
    <xf numFmtId="0" fontId="34" fillId="19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5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0" fillId="27" borderId="4" applyNumberFormat="0" applyFont="0" applyAlignment="0" applyProtection="0"/>
    <xf numFmtId="0" fontId="37" fillId="18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30" borderId="10" xfId="0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ill="1" applyAlignment="1">
      <alignment horizontal="center" vertical="center"/>
    </xf>
    <xf numFmtId="2" fontId="9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177" fontId="0" fillId="30" borderId="10" xfId="0" applyNumberForma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177" fontId="13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center"/>
    </xf>
    <xf numFmtId="0" fontId="0" fillId="3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11" fillId="31" borderId="10" xfId="0" applyFon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/>
    </xf>
    <xf numFmtId="177" fontId="13" fillId="31" borderId="10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/>
    </xf>
    <xf numFmtId="0" fontId="0" fillId="31" borderId="11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14" fillId="31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0" fillId="31" borderId="10" xfId="0" applyNumberForma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/>
    </xf>
    <xf numFmtId="177" fontId="0" fillId="31" borderId="10" xfId="0" applyNumberFormat="1" applyFill="1" applyBorder="1" applyAlignment="1">
      <alignment horizontal="center" vertical="center"/>
    </xf>
    <xf numFmtId="2" fontId="0" fillId="31" borderId="11" xfId="0" applyNumberForma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/>
    </xf>
    <xf numFmtId="2" fontId="0" fillId="31" borderId="11" xfId="0" applyNumberFormat="1" applyFont="1" applyFill="1" applyBorder="1" applyAlignment="1">
      <alignment horizontal="center" vertical="center"/>
    </xf>
    <xf numFmtId="2" fontId="0" fillId="31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1" fillId="32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 vertical="center"/>
    </xf>
    <xf numFmtId="177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Z8" sqref="Z8"/>
    </sheetView>
  </sheetViews>
  <sheetFormatPr defaultColWidth="5.7109375" defaultRowHeight="12.75"/>
  <cols>
    <col min="1" max="9" width="5.7109375" style="3" customWidth="1"/>
    <col min="10" max="10" width="6.7109375" style="3" customWidth="1"/>
    <col min="11" max="16" width="5.7109375" style="3" customWidth="1"/>
    <col min="17" max="17" width="6.7109375" style="3" customWidth="1"/>
    <col min="18" max="27" width="5.7109375" style="3" customWidth="1"/>
    <col min="28" max="28" width="8.140625" style="3" customWidth="1"/>
    <col min="29" max="16384" width="5.7109375" style="3" customWidth="1"/>
  </cols>
  <sheetData>
    <row r="1" spans="1:28" ht="19.5">
      <c r="A1" s="39" t="s">
        <v>80</v>
      </c>
      <c r="B1" s="39" t="s">
        <v>81</v>
      </c>
      <c r="C1" s="8" t="s">
        <v>34</v>
      </c>
      <c r="D1" s="39" t="s">
        <v>65</v>
      </c>
      <c r="E1" s="39" t="s">
        <v>66</v>
      </c>
      <c r="F1" s="29" t="s">
        <v>63</v>
      </c>
      <c r="G1" s="32" t="s">
        <v>35</v>
      </c>
      <c r="H1" s="32" t="s">
        <v>36</v>
      </c>
      <c r="I1" s="35" t="s">
        <v>37</v>
      </c>
      <c r="J1" s="22" t="s">
        <v>67</v>
      </c>
      <c r="K1" s="37" t="s">
        <v>68</v>
      </c>
      <c r="L1" s="6" t="s">
        <v>56</v>
      </c>
      <c r="M1" s="45" t="s">
        <v>57</v>
      </c>
      <c r="N1" s="31" t="s">
        <v>1</v>
      </c>
      <c r="O1" s="31" t="s">
        <v>2</v>
      </c>
      <c r="P1" s="12" t="s">
        <v>0</v>
      </c>
      <c r="Q1" s="21" t="s">
        <v>69</v>
      </c>
      <c r="R1" s="41" t="s">
        <v>54</v>
      </c>
      <c r="S1" s="42" t="s">
        <v>70</v>
      </c>
      <c r="T1" s="41" t="s">
        <v>53</v>
      </c>
      <c r="U1" s="23" t="s">
        <v>71</v>
      </c>
      <c r="V1" s="23" t="s">
        <v>72</v>
      </c>
      <c r="W1" s="23" t="s">
        <v>73</v>
      </c>
      <c r="X1" s="41" t="s">
        <v>39</v>
      </c>
      <c r="Y1" s="23" t="s">
        <v>74</v>
      </c>
      <c r="Z1" s="41" t="s">
        <v>38</v>
      </c>
      <c r="AA1" s="23" t="s">
        <v>75</v>
      </c>
      <c r="AB1" s="23" t="s">
        <v>76</v>
      </c>
    </row>
    <row r="2" spans="1:28" ht="15">
      <c r="A2" s="40" t="s">
        <v>51</v>
      </c>
      <c r="B2" s="40" t="s">
        <v>29</v>
      </c>
      <c r="C2" s="21" t="s">
        <v>79</v>
      </c>
      <c r="D2" s="40" t="s">
        <v>31</v>
      </c>
      <c r="E2" s="40" t="s">
        <v>31</v>
      </c>
      <c r="F2" s="29" t="s">
        <v>64</v>
      </c>
      <c r="G2" s="32" t="s">
        <v>33</v>
      </c>
      <c r="H2" s="32" t="s">
        <v>32</v>
      </c>
      <c r="I2" s="35" t="s">
        <v>33</v>
      </c>
      <c r="J2" s="22" t="s">
        <v>64</v>
      </c>
      <c r="K2" s="32"/>
      <c r="L2" s="6" t="s">
        <v>47</v>
      </c>
      <c r="M2" s="32" t="s">
        <v>48</v>
      </c>
      <c r="N2" s="32"/>
      <c r="O2" s="32"/>
      <c r="P2" s="7" t="s">
        <v>49</v>
      </c>
      <c r="Q2" s="21" t="s">
        <v>78</v>
      </c>
      <c r="R2" s="41" t="s">
        <v>50</v>
      </c>
      <c r="S2" s="41"/>
      <c r="T2" s="41" t="s">
        <v>51</v>
      </c>
      <c r="U2" s="2"/>
      <c r="V2" s="2" t="s">
        <v>52</v>
      </c>
      <c r="W2" s="2" t="s">
        <v>55</v>
      </c>
      <c r="X2" s="41" t="s">
        <v>52</v>
      </c>
      <c r="Y2" s="2" t="s">
        <v>55</v>
      </c>
      <c r="Z2" s="41" t="s">
        <v>55</v>
      </c>
      <c r="AA2" s="23" t="s">
        <v>78</v>
      </c>
      <c r="AB2" s="23" t="s">
        <v>77</v>
      </c>
    </row>
    <row r="3" spans="1:17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8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0.6</v>
      </c>
      <c r="H4" s="36">
        <v>2.53</v>
      </c>
      <c r="I4" s="36">
        <v>2</v>
      </c>
      <c r="J4" s="1">
        <f>(1.3*G4+1.5*H4+1.5*I4)*C4</f>
        <v>227.25</v>
      </c>
      <c r="K4" s="38">
        <v>1</v>
      </c>
      <c r="L4" s="10">
        <f>(J4+F4)*K4</f>
        <v>232.398</v>
      </c>
      <c r="M4" s="36">
        <v>21</v>
      </c>
      <c r="N4" s="36">
        <v>0.8</v>
      </c>
      <c r="O4" s="36">
        <v>1.45</v>
      </c>
      <c r="P4" s="1">
        <f>N4*M4/O4</f>
        <v>11.586206896551724</v>
      </c>
      <c r="Q4" s="16">
        <f>L4*10/P4</f>
        <v>200.58160714285714</v>
      </c>
      <c r="R4" s="44">
        <v>8800</v>
      </c>
      <c r="S4" s="46">
        <v>1</v>
      </c>
      <c r="T4" s="41">
        <v>3</v>
      </c>
      <c r="U4" s="5">
        <f>SQRT(3.14^2*R4/P4)</f>
        <v>86.5367029206738</v>
      </c>
      <c r="V4" s="2">
        <f>(S4*T4*100)/U4</f>
        <v>3.466737117024242</v>
      </c>
      <c r="W4" s="2">
        <f>V4*2*SQRT(3)</f>
        <v>12.009129646341679</v>
      </c>
      <c r="X4" s="41">
        <v>15</v>
      </c>
      <c r="Y4" s="2">
        <f>Q4/X4</f>
        <v>13.372107142857143</v>
      </c>
      <c r="Z4" s="41">
        <v>15</v>
      </c>
      <c r="AA4" s="13">
        <f>X4*Z4</f>
        <v>225</v>
      </c>
      <c r="AB4" s="14">
        <f>Z4*X4^3/12</f>
        <v>4218.75</v>
      </c>
    </row>
    <row r="5" spans="1:28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21</v>
      </c>
      <c r="N5" s="36">
        <v>0.8</v>
      </c>
      <c r="O5" s="36">
        <v>1.5</v>
      </c>
      <c r="P5" s="1">
        <f>N5*M5/O5</f>
        <v>11.200000000000001</v>
      </c>
      <c r="Q5" s="16">
        <f>L5*10/P5</f>
        <v>1028.7964285714286</v>
      </c>
      <c r="R5" s="44">
        <v>8800</v>
      </c>
      <c r="S5" s="46">
        <v>1</v>
      </c>
      <c r="T5" s="41">
        <v>3</v>
      </c>
      <c r="U5" s="5">
        <f>SQRT(3.14^2*R5/P5)</f>
        <v>88.01606996127794</v>
      </c>
      <c r="V5" s="2">
        <f>(S5*T5*100)/U5</f>
        <v>3.4084684777675593</v>
      </c>
      <c r="W5" s="2">
        <f>V5*2*SQRT(3)</f>
        <v>11.807281158980725</v>
      </c>
      <c r="X5" s="41">
        <v>30</v>
      </c>
      <c r="Y5" s="2">
        <f>Q5/X5</f>
        <v>34.293214285714285</v>
      </c>
      <c r="Z5" s="41">
        <v>40</v>
      </c>
      <c r="AA5" s="13">
        <f>X5*Z5</f>
        <v>1200</v>
      </c>
      <c r="AB5" s="14">
        <f>Z5*X5^3/12</f>
        <v>90000</v>
      </c>
    </row>
    <row r="6" spans="1:28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21</v>
      </c>
      <c r="N6" s="36">
        <v>0.8</v>
      </c>
      <c r="O6" s="36">
        <v>1.5</v>
      </c>
      <c r="P6" s="1">
        <f>N6*M6/O6</f>
        <v>11.200000000000001</v>
      </c>
      <c r="Q6" s="16">
        <f>L6*10/P6</f>
        <v>1400.0714285714284</v>
      </c>
      <c r="R6" s="44">
        <v>8800</v>
      </c>
      <c r="S6" s="46">
        <v>1</v>
      </c>
      <c r="T6" s="41">
        <v>3.5</v>
      </c>
      <c r="U6" s="5">
        <f>SQRT(3.14^2*R6/P6)</f>
        <v>88.01606996127794</v>
      </c>
      <c r="V6" s="2">
        <f>(S6*T6*100)/U6</f>
        <v>3.9765465573954857</v>
      </c>
      <c r="W6" s="2">
        <f>V6*2*SQRT(3)</f>
        <v>13.77516135214418</v>
      </c>
      <c r="X6" s="41">
        <v>40</v>
      </c>
      <c r="Y6" s="2">
        <f>Q6/X6</f>
        <v>35.00178571428571</v>
      </c>
      <c r="Z6" s="41">
        <v>40</v>
      </c>
      <c r="AA6" s="13">
        <f>X6*Z6</f>
        <v>1600</v>
      </c>
      <c r="AB6" s="14">
        <f>Z6*X6^3/12</f>
        <v>213333.33333333334</v>
      </c>
    </row>
    <row r="7" spans="1:28" ht="12.75">
      <c r="A7" s="36">
        <v>7</v>
      </c>
      <c r="B7" s="36">
        <v>6</v>
      </c>
      <c r="C7" s="9">
        <f>A7*B7</f>
        <v>42</v>
      </c>
      <c r="D7" s="36">
        <v>0.36</v>
      </c>
      <c r="E7" s="36">
        <v>0.36</v>
      </c>
      <c r="F7" s="30">
        <f>D7*A7*1.3+E7*B7*1.3</f>
        <v>6.0840000000000005</v>
      </c>
      <c r="G7" s="36">
        <v>2</v>
      </c>
      <c r="H7" s="36">
        <v>2</v>
      </c>
      <c r="I7" s="36">
        <v>2</v>
      </c>
      <c r="J7" s="1">
        <f>(1.3*G7+1.5*H7+1.5*I7)*C7</f>
        <v>361.2</v>
      </c>
      <c r="K7" s="38">
        <v>5</v>
      </c>
      <c r="L7" s="10">
        <f>(J7+F7)*K7</f>
        <v>1836.42</v>
      </c>
      <c r="M7" s="36">
        <v>21</v>
      </c>
      <c r="N7" s="36">
        <v>0.8</v>
      </c>
      <c r="O7" s="36">
        <v>1.5</v>
      </c>
      <c r="P7" s="1">
        <f>N7*M7/O7</f>
        <v>11.200000000000001</v>
      </c>
      <c r="Q7" s="16">
        <f>L7*10/P7</f>
        <v>1639.6607142857142</v>
      </c>
      <c r="R7" s="44">
        <v>8800</v>
      </c>
      <c r="S7" s="46">
        <v>1</v>
      </c>
      <c r="T7" s="41">
        <v>4</v>
      </c>
      <c r="U7" s="5">
        <f>SQRT(3.14^2*R7/P7)</f>
        <v>88.01606996127794</v>
      </c>
      <c r="V7" s="2">
        <f>(S7*T7*100)/U7</f>
        <v>4.5446246370234125</v>
      </c>
      <c r="W7" s="2">
        <f>V7*2*SQRT(3)</f>
        <v>15.743041545307634</v>
      </c>
      <c r="X7" s="41">
        <v>35</v>
      </c>
      <c r="Y7" s="2">
        <f>Q7/X7</f>
        <v>46.84744897959183</v>
      </c>
      <c r="Z7" s="41">
        <v>50</v>
      </c>
      <c r="AA7" s="13">
        <f>X7*Z7</f>
        <v>1750</v>
      </c>
      <c r="AB7" s="14">
        <f>Z7*X7^3/12</f>
        <v>178645.83333333334</v>
      </c>
    </row>
    <row r="8" spans="1:28" ht="12.75">
      <c r="A8" s="36"/>
      <c r="B8" s="36"/>
      <c r="C8" s="9"/>
      <c r="D8" s="36"/>
      <c r="E8" s="36"/>
      <c r="F8" s="30"/>
      <c r="G8" s="36"/>
      <c r="H8" s="36"/>
      <c r="I8" s="36"/>
      <c r="J8" s="1" t="s">
        <v>40</v>
      </c>
      <c r="K8" s="38" t="s">
        <v>40</v>
      </c>
      <c r="L8" s="10"/>
      <c r="M8" s="36"/>
      <c r="N8" s="36"/>
      <c r="O8" s="36"/>
      <c r="P8" s="1"/>
      <c r="Q8" s="16"/>
      <c r="R8" s="44"/>
      <c r="S8" s="46"/>
      <c r="T8" s="41"/>
      <c r="U8" s="5"/>
      <c r="V8" s="2"/>
      <c r="W8" s="2"/>
      <c r="X8" s="41"/>
      <c r="Y8" s="2"/>
      <c r="Z8" s="41"/>
      <c r="AA8" s="14"/>
      <c r="AB8" s="14"/>
    </row>
    <row r="9" spans="1:28" ht="12.75">
      <c r="A9" s="36"/>
      <c r="B9" s="36"/>
      <c r="C9" s="9"/>
      <c r="D9" s="36"/>
      <c r="E9" s="36"/>
      <c r="F9" s="30"/>
      <c r="G9" s="36"/>
      <c r="H9" s="36"/>
      <c r="I9" s="36"/>
      <c r="J9" s="1" t="s">
        <v>40</v>
      </c>
      <c r="K9" s="38" t="s">
        <v>40</v>
      </c>
      <c r="L9" s="10"/>
      <c r="M9" s="36"/>
      <c r="N9" s="36"/>
      <c r="O9" s="36"/>
      <c r="P9" s="1"/>
      <c r="Q9" s="16"/>
      <c r="R9" s="44"/>
      <c r="S9" s="46"/>
      <c r="T9" s="41"/>
      <c r="U9" s="5"/>
      <c r="V9" s="2"/>
      <c r="W9" s="2"/>
      <c r="X9" s="41"/>
      <c r="Y9" s="2"/>
      <c r="Z9" s="41"/>
      <c r="AA9" s="14"/>
      <c r="AB9" s="14"/>
    </row>
    <row r="10" spans="1:28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40</v>
      </c>
      <c r="K10" s="38" t="s">
        <v>40</v>
      </c>
      <c r="L10" s="10"/>
      <c r="M10" s="36"/>
      <c r="N10" s="36"/>
      <c r="O10" s="36"/>
      <c r="P10" s="1"/>
      <c r="Q10" s="16"/>
      <c r="R10" s="44"/>
      <c r="S10" s="46"/>
      <c r="T10" s="41"/>
      <c r="U10" s="5"/>
      <c r="V10" s="2"/>
      <c r="W10" s="2"/>
      <c r="X10" s="41"/>
      <c r="Y10" s="2"/>
      <c r="Z10" s="41"/>
      <c r="AA10" s="14"/>
      <c r="AB10" s="14"/>
    </row>
    <row r="11" spans="1:28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42</v>
      </c>
      <c r="K11" s="38" t="s">
        <v>40</v>
      </c>
      <c r="L11" s="10"/>
      <c r="M11" s="36"/>
      <c r="N11" s="36"/>
      <c r="O11" s="36"/>
      <c r="P11" s="1"/>
      <c r="Q11" s="16"/>
      <c r="R11" s="44"/>
      <c r="S11" s="46"/>
      <c r="T11" s="41"/>
      <c r="U11" s="5"/>
      <c r="V11" s="2"/>
      <c r="W11" s="2"/>
      <c r="X11" s="41"/>
      <c r="Y11" s="2"/>
      <c r="Z11" s="41"/>
      <c r="AA11" s="14"/>
      <c r="AB11" s="14"/>
    </row>
    <row r="12" spans="1:28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40</v>
      </c>
      <c r="K12" s="38" t="s">
        <v>40</v>
      </c>
      <c r="L12" s="10"/>
      <c r="M12" s="36"/>
      <c r="N12" s="36"/>
      <c r="O12" s="36"/>
      <c r="P12" s="1"/>
      <c r="Q12" s="16"/>
      <c r="R12" s="44"/>
      <c r="S12" s="46"/>
      <c r="T12" s="41"/>
      <c r="U12" s="5"/>
      <c r="V12" s="2"/>
      <c r="W12" s="2"/>
      <c r="X12" s="41"/>
      <c r="Y12" s="2"/>
      <c r="Z12" s="41"/>
      <c r="AA12" s="14"/>
      <c r="AB12" s="14"/>
    </row>
    <row r="13" spans="1:28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40</v>
      </c>
      <c r="K13" s="38" t="s">
        <v>40</v>
      </c>
      <c r="L13" s="10"/>
      <c r="M13" s="36"/>
      <c r="N13" s="36"/>
      <c r="O13" s="36"/>
      <c r="P13" s="1"/>
      <c r="Q13" s="16"/>
      <c r="R13" s="44"/>
      <c r="S13" s="46"/>
      <c r="T13" s="41"/>
      <c r="U13" s="5"/>
      <c r="V13" s="2"/>
      <c r="W13" s="2"/>
      <c r="X13" s="41"/>
      <c r="Y13" s="2"/>
      <c r="Z13" s="41"/>
      <c r="AA13" s="14"/>
      <c r="AB13" s="14"/>
    </row>
    <row r="14" spans="1:28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43</v>
      </c>
      <c r="K14" s="38" t="s">
        <v>40</v>
      </c>
      <c r="L14" s="10"/>
      <c r="M14" s="36"/>
      <c r="N14" s="36"/>
      <c r="O14" s="36"/>
      <c r="P14" s="1"/>
      <c r="Q14" s="16"/>
      <c r="R14" s="44"/>
      <c r="S14" s="46"/>
      <c r="T14" s="41"/>
      <c r="U14" s="5"/>
      <c r="V14" s="2"/>
      <c r="W14" s="2"/>
      <c r="X14" s="41"/>
      <c r="Y14" s="2"/>
      <c r="Z14" s="41"/>
      <c r="AA14" s="14"/>
      <c r="AB14" s="14"/>
    </row>
    <row r="15" spans="1:28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40</v>
      </c>
      <c r="K15" s="38" t="s">
        <v>44</v>
      </c>
      <c r="L15" s="10"/>
      <c r="M15" s="36"/>
      <c r="N15" s="36"/>
      <c r="O15" s="36"/>
      <c r="P15" s="1"/>
      <c r="Q15" s="16"/>
      <c r="R15" s="44"/>
      <c r="S15" s="46"/>
      <c r="T15" s="41"/>
      <c r="U15" s="5"/>
      <c r="V15" s="2"/>
      <c r="W15" s="2"/>
      <c r="X15" s="41"/>
      <c r="Y15" s="2"/>
      <c r="Z15" s="41"/>
      <c r="AA15" s="14"/>
      <c r="AB15" s="14"/>
    </row>
    <row r="16" spans="1:28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41</v>
      </c>
      <c r="K16" s="38" t="s">
        <v>42</v>
      </c>
      <c r="L16" s="10"/>
      <c r="M16" s="36"/>
      <c r="N16" s="36"/>
      <c r="O16" s="36"/>
      <c r="P16" s="1"/>
      <c r="Q16" s="16"/>
      <c r="R16" s="44"/>
      <c r="S16" s="46"/>
      <c r="T16" s="41"/>
      <c r="U16" s="5"/>
      <c r="V16" s="2"/>
      <c r="W16" s="2"/>
      <c r="X16" s="41"/>
      <c r="Y16" s="2"/>
      <c r="Z16" s="41"/>
      <c r="AA16" s="14"/>
      <c r="AB16" s="14"/>
    </row>
    <row r="17" spans="1:28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40</v>
      </c>
      <c r="K17" s="38" t="s">
        <v>40</v>
      </c>
      <c r="L17" s="10"/>
      <c r="M17" s="36"/>
      <c r="N17" s="36"/>
      <c r="O17" s="36"/>
      <c r="P17" s="1"/>
      <c r="Q17" s="16"/>
      <c r="R17" s="44"/>
      <c r="S17" s="46"/>
      <c r="T17" s="41"/>
      <c r="U17" s="5"/>
      <c r="V17" s="2"/>
      <c r="W17" s="2"/>
      <c r="X17" s="41"/>
      <c r="Y17" s="2"/>
      <c r="Z17" s="41"/>
      <c r="AA17" s="14"/>
      <c r="AB17" s="14"/>
    </row>
    <row r="18" spans="1:28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40</v>
      </c>
      <c r="K18" s="38" t="s">
        <v>40</v>
      </c>
      <c r="L18" s="10"/>
      <c r="M18" s="36"/>
      <c r="N18" s="36"/>
      <c r="O18" s="36"/>
      <c r="P18" s="1"/>
      <c r="Q18" s="16"/>
      <c r="R18" s="44"/>
      <c r="S18" s="46"/>
      <c r="T18" s="41"/>
      <c r="U18" s="5"/>
      <c r="V18" s="2"/>
      <c r="W18" s="2"/>
      <c r="X18" s="41"/>
      <c r="Y18" s="2"/>
      <c r="Z18" s="41"/>
      <c r="AA18" s="14"/>
      <c r="AB18" s="14"/>
    </row>
    <row r="19" spans="1:28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40</v>
      </c>
      <c r="K19" s="38" t="s">
        <v>41</v>
      </c>
      <c r="L19" s="10"/>
      <c r="M19" s="36"/>
      <c r="N19" s="36"/>
      <c r="O19" s="36"/>
      <c r="P19" s="1"/>
      <c r="Q19" s="16"/>
      <c r="R19" s="44"/>
      <c r="S19" s="46"/>
      <c r="T19" s="41"/>
      <c r="U19" s="5"/>
      <c r="V19" s="2"/>
      <c r="W19" s="2"/>
      <c r="X19" s="41"/>
      <c r="Y19" s="2"/>
      <c r="Z19" s="41"/>
      <c r="AA19" s="14"/>
      <c r="AB19" s="14"/>
    </row>
    <row r="20" spans="1:28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40</v>
      </c>
      <c r="K20" s="38" t="s">
        <v>45</v>
      </c>
      <c r="L20" s="10"/>
      <c r="M20" s="36"/>
      <c r="N20" s="36"/>
      <c r="O20" s="36"/>
      <c r="P20" s="1"/>
      <c r="Q20" s="16"/>
      <c r="R20" s="44"/>
      <c r="S20" s="46"/>
      <c r="T20" s="41"/>
      <c r="U20" s="5"/>
      <c r="V20" s="2"/>
      <c r="W20" s="2"/>
      <c r="X20" s="41"/>
      <c r="Y20" s="2"/>
      <c r="Z20" s="41"/>
      <c r="AA20" s="14"/>
      <c r="AB20" s="14"/>
    </row>
    <row r="21" spans="1:28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40</v>
      </c>
      <c r="K21" s="38" t="s">
        <v>44</v>
      </c>
      <c r="L21" s="10"/>
      <c r="M21" s="36"/>
      <c r="N21" s="36"/>
      <c r="O21" s="36"/>
      <c r="P21" s="1"/>
      <c r="Q21" s="16"/>
      <c r="R21" s="44"/>
      <c r="S21" s="46"/>
      <c r="T21" s="41"/>
      <c r="U21" s="5"/>
      <c r="V21" s="2"/>
      <c r="W21" s="2"/>
      <c r="X21" s="41"/>
      <c r="Y21" s="2"/>
      <c r="Z21" s="41"/>
      <c r="AA21" s="14"/>
      <c r="AB21" s="14"/>
    </row>
    <row r="22" spans="1:28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40</v>
      </c>
      <c r="K22" s="38" t="s">
        <v>44</v>
      </c>
      <c r="L22" s="10"/>
      <c r="M22" s="36"/>
      <c r="N22" s="36"/>
      <c r="O22" s="36"/>
      <c r="P22" s="1"/>
      <c r="Q22" s="16"/>
      <c r="R22" s="44"/>
      <c r="S22" s="46"/>
      <c r="T22" s="41"/>
      <c r="U22" s="5"/>
      <c r="V22" s="2"/>
      <c r="W22" s="2"/>
      <c r="X22" s="41"/>
      <c r="Y22" s="2"/>
      <c r="Z22" s="41"/>
      <c r="AA22" s="14"/>
      <c r="AB22" s="14"/>
    </row>
    <row r="23" spans="1:28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40</v>
      </c>
      <c r="K23" s="38" t="s">
        <v>40</v>
      </c>
      <c r="L23" s="10"/>
      <c r="M23" s="36"/>
      <c r="N23" s="36"/>
      <c r="O23" s="36"/>
      <c r="P23" s="1"/>
      <c r="Q23" s="16"/>
      <c r="R23" s="44"/>
      <c r="S23" s="46"/>
      <c r="T23" s="41"/>
      <c r="U23" s="5"/>
      <c r="V23" s="2"/>
      <c r="W23" s="2"/>
      <c r="X23" s="41"/>
      <c r="Y23" s="2"/>
      <c r="Z23" s="41"/>
      <c r="AA23" s="14"/>
      <c r="AB23" s="14"/>
    </row>
    <row r="24" spans="1:28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44</v>
      </c>
      <c r="K24" s="38" t="s">
        <v>40</v>
      </c>
      <c r="L24" s="10"/>
      <c r="M24" s="36"/>
      <c r="N24" s="36"/>
      <c r="O24" s="36"/>
      <c r="P24" s="1"/>
      <c r="Q24" s="16"/>
      <c r="R24" s="44"/>
      <c r="S24" s="46"/>
      <c r="T24" s="41"/>
      <c r="U24" s="5"/>
      <c r="V24" s="2"/>
      <c r="W24" s="2"/>
      <c r="X24" s="41"/>
      <c r="Y24" s="2"/>
      <c r="Z24" s="41"/>
      <c r="AA24" s="14"/>
      <c r="AB24" s="14"/>
    </row>
    <row r="25" spans="1:28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40</v>
      </c>
      <c r="K25" s="38" t="s">
        <v>41</v>
      </c>
      <c r="L25" s="10"/>
      <c r="M25" s="36"/>
      <c r="N25" s="36"/>
      <c r="O25" s="36"/>
      <c r="P25" s="1"/>
      <c r="Q25" s="16"/>
      <c r="R25" s="44"/>
      <c r="S25" s="46"/>
      <c r="T25" s="41"/>
      <c r="U25" s="5"/>
      <c r="V25" s="2"/>
      <c r="W25" s="2"/>
      <c r="X25" s="41"/>
      <c r="Y25" s="2"/>
      <c r="Z25" s="41"/>
      <c r="AA25" s="14"/>
      <c r="AB25" s="14"/>
    </row>
    <row r="26" spans="1:28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40</v>
      </c>
      <c r="K26" s="38" t="s">
        <v>40</v>
      </c>
      <c r="L26" s="10"/>
      <c r="M26" s="36"/>
      <c r="N26" s="36"/>
      <c r="O26" s="36"/>
      <c r="P26" s="1"/>
      <c r="Q26" s="16"/>
      <c r="R26" s="44"/>
      <c r="S26" s="46"/>
      <c r="T26" s="41"/>
      <c r="U26" s="5"/>
      <c r="V26" s="2"/>
      <c r="W26" s="2"/>
      <c r="X26" s="41"/>
      <c r="Y26" s="2"/>
      <c r="Z26" s="41"/>
      <c r="AA26" s="14"/>
      <c r="AB26" s="14"/>
    </row>
    <row r="27" spans="1:28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40</v>
      </c>
      <c r="K27" s="38" t="s">
        <v>40</v>
      </c>
      <c r="L27" s="10"/>
      <c r="M27" s="36"/>
      <c r="N27" s="36"/>
      <c r="O27" s="36"/>
      <c r="P27" s="1"/>
      <c r="Q27" s="16"/>
      <c r="R27" s="44"/>
      <c r="S27" s="46"/>
      <c r="T27" s="47"/>
      <c r="U27" s="2"/>
      <c r="V27" s="2"/>
      <c r="W27" s="2"/>
      <c r="X27" s="41"/>
      <c r="Y27" s="2"/>
      <c r="Z27" s="41"/>
      <c r="AA27" s="14"/>
      <c r="AB27" s="14"/>
    </row>
    <row r="28" ht="12.75">
      <c r="S28" s="18"/>
    </row>
    <row r="32" ht="12.75">
      <c r="P32" s="3" t="s">
        <v>19</v>
      </c>
    </row>
    <row r="38" ht="12.75">
      <c r="E38" s="3" t="s">
        <v>46</v>
      </c>
    </row>
  </sheetData>
  <sheetProtection/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0">
      <selection activeCell="X5" sqref="X5"/>
    </sheetView>
  </sheetViews>
  <sheetFormatPr defaultColWidth="5.7109375" defaultRowHeight="12.75"/>
  <cols>
    <col min="1" max="9" width="5.7109375" style="0" customWidth="1"/>
    <col min="10" max="10" width="6.7109375" style="0" customWidth="1"/>
    <col min="11" max="12" width="5.7109375" style="0" customWidth="1"/>
    <col min="13" max="13" width="6.710937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7109375" style="0" customWidth="1"/>
    <col min="18" max="25" width="5.7109375" style="0" customWidth="1"/>
    <col min="26" max="26" width="6.7109375" style="0" customWidth="1"/>
  </cols>
  <sheetData>
    <row r="1" spans="1:27" s="3" customFormat="1" ht="18">
      <c r="A1" s="39" t="s">
        <v>80</v>
      </c>
      <c r="B1" s="39" t="s">
        <v>81</v>
      </c>
      <c r="C1" s="8" t="s">
        <v>34</v>
      </c>
      <c r="D1" s="39" t="s">
        <v>65</v>
      </c>
      <c r="E1" s="39" t="s">
        <v>66</v>
      </c>
      <c r="F1" s="29" t="s">
        <v>63</v>
      </c>
      <c r="G1" s="32" t="s">
        <v>35</v>
      </c>
      <c r="H1" s="32" t="s">
        <v>36</v>
      </c>
      <c r="I1" s="35" t="s">
        <v>37</v>
      </c>
      <c r="J1" s="22" t="s">
        <v>67</v>
      </c>
      <c r="K1" s="37" t="s">
        <v>68</v>
      </c>
      <c r="L1" s="6" t="s">
        <v>56</v>
      </c>
      <c r="M1" s="48" t="s">
        <v>82</v>
      </c>
      <c r="N1" s="48" t="s">
        <v>83</v>
      </c>
      <c r="O1" s="24" t="s">
        <v>84</v>
      </c>
      <c r="P1" s="21" t="s">
        <v>69</v>
      </c>
      <c r="Q1" s="41" t="s">
        <v>26</v>
      </c>
      <c r="R1" s="42" t="s">
        <v>70</v>
      </c>
      <c r="S1" s="41" t="s">
        <v>27</v>
      </c>
      <c r="T1" s="25" t="s">
        <v>85</v>
      </c>
      <c r="U1" s="26" t="s">
        <v>72</v>
      </c>
      <c r="V1" s="27" t="s">
        <v>86</v>
      </c>
      <c r="W1" s="49" t="s">
        <v>75</v>
      </c>
      <c r="X1" s="50" t="s">
        <v>76</v>
      </c>
      <c r="Y1" s="50" t="s">
        <v>72</v>
      </c>
      <c r="Z1" s="28" t="s">
        <v>87</v>
      </c>
      <c r="AA1" s="3" t="s">
        <v>58</v>
      </c>
    </row>
    <row r="2" spans="1:26" s="3" customFormat="1" ht="12.75">
      <c r="A2" s="40" t="s">
        <v>51</v>
      </c>
      <c r="B2" s="40" t="s">
        <v>29</v>
      </c>
      <c r="C2" s="8" t="s">
        <v>30</v>
      </c>
      <c r="D2" s="40" t="s">
        <v>31</v>
      </c>
      <c r="E2" s="40" t="s">
        <v>31</v>
      </c>
      <c r="F2" s="29" t="s">
        <v>64</v>
      </c>
      <c r="G2" s="32" t="s">
        <v>33</v>
      </c>
      <c r="H2" s="32" t="s">
        <v>32</v>
      </c>
      <c r="I2" s="35" t="s">
        <v>33</v>
      </c>
      <c r="J2" s="22" t="s">
        <v>64</v>
      </c>
      <c r="K2" s="32"/>
      <c r="L2" s="6" t="s">
        <v>47</v>
      </c>
      <c r="M2" s="32" t="s">
        <v>20</v>
      </c>
      <c r="N2" s="32"/>
      <c r="O2" s="7" t="s">
        <v>21</v>
      </c>
      <c r="P2" s="8" t="s">
        <v>28</v>
      </c>
      <c r="Q2" s="41" t="s">
        <v>20</v>
      </c>
      <c r="R2" s="41"/>
      <c r="S2" s="41" t="s">
        <v>22</v>
      </c>
      <c r="T2" s="2" t="s">
        <v>4</v>
      </c>
      <c r="U2" s="2" t="s">
        <v>8</v>
      </c>
      <c r="V2" s="2" t="s">
        <v>23</v>
      </c>
      <c r="W2" s="41" t="s">
        <v>24</v>
      </c>
      <c r="X2" s="41" t="s">
        <v>23</v>
      </c>
      <c r="Y2" s="41" t="s">
        <v>25</v>
      </c>
      <c r="Z2" s="2"/>
    </row>
    <row r="3" spans="1:16" s="3" customFormat="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s="3" customFormat="1" ht="12.75">
      <c r="A4" s="36">
        <v>6</v>
      </c>
      <c r="B4" s="36">
        <v>5</v>
      </c>
      <c r="C4" s="9">
        <f>A4*B4</f>
        <v>30</v>
      </c>
      <c r="D4" s="36">
        <v>0.36</v>
      </c>
      <c r="E4" s="36">
        <v>0.36</v>
      </c>
      <c r="F4" s="30">
        <f>D4*A4*1.3+E4*B4*1.3</f>
        <v>5.148</v>
      </c>
      <c r="G4" s="36">
        <v>1.5</v>
      </c>
      <c r="H4" s="36">
        <v>3</v>
      </c>
      <c r="I4" s="36">
        <v>2</v>
      </c>
      <c r="J4" s="1">
        <f>(1.3*G4+1.5*H4+1.5*I4)*C4</f>
        <v>283.5</v>
      </c>
      <c r="K4" s="38">
        <v>1</v>
      </c>
      <c r="L4" s="10">
        <f>(J4+F4)*K4</f>
        <v>288.648</v>
      </c>
      <c r="M4" s="36">
        <v>275</v>
      </c>
      <c r="N4" s="36">
        <v>1.05</v>
      </c>
      <c r="O4" s="1">
        <f>M4/N4</f>
        <v>261.90476190476187</v>
      </c>
      <c r="P4" s="16">
        <f>L4*10/O4</f>
        <v>11.021105454545458</v>
      </c>
      <c r="Q4" s="44">
        <v>210000</v>
      </c>
      <c r="R4" s="41">
        <v>2</v>
      </c>
      <c r="S4" s="41">
        <v>3</v>
      </c>
      <c r="T4" s="2">
        <f>PI()*SQRT(Q4/O4)</f>
        <v>88.95857606856235</v>
      </c>
      <c r="U4" s="2">
        <f>R4*S4*100/T4</f>
        <v>6.744712275268061</v>
      </c>
      <c r="V4" s="14">
        <f>P4*U4^2</f>
        <v>501.36269170274613</v>
      </c>
      <c r="W4" s="46">
        <v>38.8</v>
      </c>
      <c r="X4" s="44">
        <v>616</v>
      </c>
      <c r="Y4" s="41">
        <v>3.98</v>
      </c>
      <c r="Z4" s="2">
        <f>R4*S4*100/Y4</f>
        <v>150.7537688442211</v>
      </c>
      <c r="AA4" s="3" t="s">
        <v>9</v>
      </c>
    </row>
    <row r="5" spans="1:27" s="3" customFormat="1" ht="12.75">
      <c r="A5" s="36">
        <v>8</v>
      </c>
      <c r="B5" s="36">
        <v>5</v>
      </c>
      <c r="C5" s="9">
        <f>A5*B5</f>
        <v>40</v>
      </c>
      <c r="D5" s="36">
        <v>0.36</v>
      </c>
      <c r="E5" s="36">
        <v>0.36</v>
      </c>
      <c r="F5" s="30">
        <f>D5*A5*1.3+E5*B5*1.3</f>
        <v>6.084</v>
      </c>
      <c r="G5" s="36">
        <v>1.5</v>
      </c>
      <c r="H5" s="36">
        <v>3</v>
      </c>
      <c r="I5" s="36">
        <v>2</v>
      </c>
      <c r="J5" s="1">
        <f>(1.3*G5+1.5*H5+1.5*I5)*C5</f>
        <v>378</v>
      </c>
      <c r="K5" s="38">
        <v>3</v>
      </c>
      <c r="L5" s="10">
        <f>(J5+F5)*K5</f>
        <v>1152.252</v>
      </c>
      <c r="M5" s="36">
        <v>235</v>
      </c>
      <c r="N5" s="36">
        <v>1.05</v>
      </c>
      <c r="O5" s="1">
        <f>M5/N5</f>
        <v>223.8095238095238</v>
      </c>
      <c r="P5" s="16">
        <f>L5*10/O5</f>
        <v>51.4836</v>
      </c>
      <c r="Q5" s="44">
        <v>210000</v>
      </c>
      <c r="R5" s="41">
        <v>1</v>
      </c>
      <c r="S5" s="41">
        <v>4</v>
      </c>
      <c r="T5" s="2">
        <f>PI()*SQRT(Q5/O5)</f>
        <v>96.23216099820186</v>
      </c>
      <c r="U5" s="2">
        <f>R5*S5*100/T5</f>
        <v>4.156614543941024</v>
      </c>
      <c r="V5" s="14">
        <f>P5*U5^2</f>
        <v>889.5050399561983</v>
      </c>
      <c r="W5" s="46">
        <v>53.8</v>
      </c>
      <c r="X5" s="44">
        <v>1340</v>
      </c>
      <c r="Y5" s="41">
        <v>4.98</v>
      </c>
      <c r="Z5" s="2">
        <f>R5*S5*100/Y5</f>
        <v>80.32128514056224</v>
      </c>
      <c r="AA5" s="3" t="s">
        <v>15</v>
      </c>
    </row>
    <row r="6" spans="1:27" s="3" customFormat="1" ht="12.75">
      <c r="A6" s="36">
        <v>7</v>
      </c>
      <c r="B6" s="36">
        <v>5</v>
      </c>
      <c r="C6" s="9">
        <f>A6*B6</f>
        <v>35</v>
      </c>
      <c r="D6" s="36">
        <v>0.36</v>
      </c>
      <c r="E6" s="36">
        <v>0.36</v>
      </c>
      <c r="F6" s="30">
        <f>D6*A6*1.3+E6*B6*1.3</f>
        <v>5.616</v>
      </c>
      <c r="G6" s="36">
        <v>1</v>
      </c>
      <c r="H6" s="36">
        <v>3</v>
      </c>
      <c r="I6" s="36">
        <v>2</v>
      </c>
      <c r="J6" s="1">
        <f>(1.3*G6+1.5*H6+1.5*I6)*C6</f>
        <v>308</v>
      </c>
      <c r="K6" s="38">
        <v>5</v>
      </c>
      <c r="L6" s="10">
        <f>(J6+F6)*K6</f>
        <v>1568.08</v>
      </c>
      <c r="M6" s="36">
        <v>235</v>
      </c>
      <c r="N6" s="36">
        <v>1.05</v>
      </c>
      <c r="O6" s="1">
        <f>M6/N6</f>
        <v>223.8095238095238</v>
      </c>
      <c r="P6" s="16">
        <f>L6*10/O6</f>
        <v>70.06314893617021</v>
      </c>
      <c r="Q6" s="44">
        <v>210000</v>
      </c>
      <c r="R6" s="41">
        <v>1</v>
      </c>
      <c r="S6" s="41">
        <v>5</v>
      </c>
      <c r="T6" s="2">
        <f>PI()*SQRT(Q6/O6)</f>
        <v>96.23216099820186</v>
      </c>
      <c r="U6" s="2">
        <f>R6*S6*100/T6</f>
        <v>5.195768179926279</v>
      </c>
      <c r="V6" s="14">
        <f>P6*U6^2</f>
        <v>1891.4252576890121</v>
      </c>
      <c r="W6" s="46">
        <v>76.8</v>
      </c>
      <c r="X6" s="44">
        <v>2770</v>
      </c>
      <c r="Y6" s="41">
        <v>6</v>
      </c>
      <c r="Z6" s="2">
        <f>R6*S6*100/Y6</f>
        <v>83.33333333333333</v>
      </c>
      <c r="AA6" s="3" t="s">
        <v>16</v>
      </c>
    </row>
    <row r="7" spans="1:26" s="3" customFormat="1" ht="12.75">
      <c r="A7" s="36" t="s">
        <v>12</v>
      </c>
      <c r="B7" s="36" t="s">
        <v>4</v>
      </c>
      <c r="C7" s="9" t="s">
        <v>4</v>
      </c>
      <c r="D7" s="36" t="s">
        <v>4</v>
      </c>
      <c r="E7" s="36" t="s">
        <v>13</v>
      </c>
      <c r="F7" s="30"/>
      <c r="G7" s="36" t="s">
        <v>14</v>
      </c>
      <c r="H7" s="36" t="s">
        <v>4</v>
      </c>
      <c r="I7" s="36" t="s">
        <v>4</v>
      </c>
      <c r="J7" s="1" t="s">
        <v>4</v>
      </c>
      <c r="K7" s="38" t="s">
        <v>4</v>
      </c>
      <c r="L7" s="10" t="s">
        <v>10</v>
      </c>
      <c r="M7" s="36"/>
      <c r="N7" s="36"/>
      <c r="O7" s="1"/>
      <c r="P7" s="16"/>
      <c r="Q7" s="41"/>
      <c r="R7" s="41"/>
      <c r="S7" s="41"/>
      <c r="T7" s="2" t="s">
        <v>4</v>
      </c>
      <c r="U7" s="2" t="s">
        <v>4</v>
      </c>
      <c r="V7" s="14"/>
      <c r="W7" s="46"/>
      <c r="X7" s="44"/>
      <c r="Y7" s="41"/>
      <c r="Z7" s="2"/>
    </row>
    <row r="8" spans="1:26" s="3" customFormat="1" ht="12.75">
      <c r="A8" s="36"/>
      <c r="B8" s="36"/>
      <c r="C8" s="9"/>
      <c r="D8" s="36"/>
      <c r="E8" s="36"/>
      <c r="F8" s="30"/>
      <c r="G8" s="36"/>
      <c r="H8" s="36"/>
      <c r="I8" s="36"/>
      <c r="J8" s="1" t="s">
        <v>40</v>
      </c>
      <c r="K8" s="38" t="s">
        <v>40</v>
      </c>
      <c r="L8" s="10" t="s">
        <v>11</v>
      </c>
      <c r="M8" s="36"/>
      <c r="N8" s="36"/>
      <c r="O8" s="1"/>
      <c r="P8" s="16"/>
      <c r="Q8" s="41"/>
      <c r="R8" s="41"/>
      <c r="S8" s="41"/>
      <c r="T8" s="2" t="s">
        <v>4</v>
      </c>
      <c r="U8" s="2" t="s">
        <v>5</v>
      </c>
      <c r="V8" s="14"/>
      <c r="W8" s="46"/>
      <c r="X8" s="44"/>
      <c r="Y8" s="41"/>
      <c r="Z8" s="2"/>
    </row>
    <row r="9" spans="1:26" s="3" customFormat="1" ht="12.75">
      <c r="A9" s="36"/>
      <c r="B9" s="36"/>
      <c r="C9" s="9"/>
      <c r="D9" s="36"/>
      <c r="E9" s="36"/>
      <c r="F9" s="30"/>
      <c r="G9" s="36"/>
      <c r="H9" s="36"/>
      <c r="I9" s="36"/>
      <c r="J9" s="1" t="s">
        <v>40</v>
      </c>
      <c r="K9" s="38" t="s">
        <v>40</v>
      </c>
      <c r="L9" s="10"/>
      <c r="M9" s="36"/>
      <c r="N9" s="36"/>
      <c r="O9" s="1"/>
      <c r="P9" s="16"/>
      <c r="Q9" s="41"/>
      <c r="R9" s="41"/>
      <c r="S9" s="41"/>
      <c r="T9" s="2" t="s">
        <v>5</v>
      </c>
      <c r="U9" s="2" t="s">
        <v>4</v>
      </c>
      <c r="V9" s="14"/>
      <c r="W9" s="46"/>
      <c r="X9" s="44"/>
      <c r="Y9" s="41"/>
      <c r="Z9" s="2"/>
    </row>
    <row r="10" spans="1:26" s="3" customFormat="1" ht="12.75">
      <c r="A10" s="36"/>
      <c r="B10" s="36"/>
      <c r="C10" s="9"/>
      <c r="D10" s="36"/>
      <c r="E10" s="36"/>
      <c r="F10" s="30"/>
      <c r="G10" s="36"/>
      <c r="H10" s="36"/>
      <c r="I10" s="36"/>
      <c r="J10" s="1" t="s">
        <v>40</v>
      </c>
      <c r="K10" s="38" t="s">
        <v>40</v>
      </c>
      <c r="L10" s="10"/>
      <c r="M10" s="36"/>
      <c r="N10" s="36"/>
      <c r="O10" s="1"/>
      <c r="P10" s="16"/>
      <c r="Q10" s="41"/>
      <c r="R10" s="41"/>
      <c r="S10" s="41"/>
      <c r="T10" s="2" t="s">
        <v>4</v>
      </c>
      <c r="U10" s="2" t="s">
        <v>4</v>
      </c>
      <c r="V10" s="14"/>
      <c r="W10" s="46"/>
      <c r="X10" s="44"/>
      <c r="Y10" s="41"/>
      <c r="Z10" s="2"/>
    </row>
    <row r="11" spans="1:26" s="3" customFormat="1" ht="12.75">
      <c r="A11" s="36"/>
      <c r="B11" s="36"/>
      <c r="C11" s="9"/>
      <c r="D11" s="36"/>
      <c r="E11" s="36"/>
      <c r="F11" s="30"/>
      <c r="G11" s="36"/>
      <c r="H11" s="36"/>
      <c r="I11" s="36"/>
      <c r="J11" s="1" t="s">
        <v>42</v>
      </c>
      <c r="K11" s="38" t="s">
        <v>40</v>
      </c>
      <c r="L11" s="10"/>
      <c r="M11" s="36"/>
      <c r="N11" s="36"/>
      <c r="O11" s="1"/>
      <c r="P11" s="16"/>
      <c r="Q11" s="41"/>
      <c r="R11" s="41"/>
      <c r="S11" s="41"/>
      <c r="T11" s="2" t="s">
        <v>6</v>
      </c>
      <c r="U11" s="2" t="s">
        <v>4</v>
      </c>
      <c r="V11" s="14"/>
      <c r="W11" s="46"/>
      <c r="X11" s="44"/>
      <c r="Y11" s="41"/>
      <c r="Z11" s="2"/>
    </row>
    <row r="12" spans="1:26" s="3" customFormat="1" ht="12.75">
      <c r="A12" s="36"/>
      <c r="B12" s="36"/>
      <c r="C12" s="9"/>
      <c r="D12" s="36"/>
      <c r="E12" s="36"/>
      <c r="F12" s="30"/>
      <c r="G12" s="36"/>
      <c r="H12" s="36"/>
      <c r="I12" s="36"/>
      <c r="J12" s="1" t="s">
        <v>40</v>
      </c>
      <c r="K12" s="38" t="s">
        <v>40</v>
      </c>
      <c r="L12" s="10"/>
      <c r="M12" s="36"/>
      <c r="N12" s="36"/>
      <c r="O12" s="1"/>
      <c r="P12" s="16"/>
      <c r="Q12" s="41"/>
      <c r="R12" s="41"/>
      <c r="S12" s="41"/>
      <c r="T12" s="2" t="s">
        <v>5</v>
      </c>
      <c r="U12" s="2" t="s">
        <v>4</v>
      </c>
      <c r="V12" s="14"/>
      <c r="W12" s="46"/>
      <c r="X12" s="44"/>
      <c r="Y12" s="41"/>
      <c r="Z12" s="2"/>
    </row>
    <row r="13" spans="1:26" s="3" customFormat="1" ht="12.75">
      <c r="A13" s="36"/>
      <c r="B13" s="36"/>
      <c r="C13" s="9"/>
      <c r="D13" s="36"/>
      <c r="E13" s="36"/>
      <c r="F13" s="30"/>
      <c r="G13" s="36"/>
      <c r="H13" s="36"/>
      <c r="I13" s="36"/>
      <c r="J13" s="1" t="s">
        <v>40</v>
      </c>
      <c r="K13" s="38" t="s">
        <v>40</v>
      </c>
      <c r="L13" s="10"/>
      <c r="M13" s="36"/>
      <c r="N13" s="36"/>
      <c r="O13" s="1"/>
      <c r="P13" s="16"/>
      <c r="Q13" s="41"/>
      <c r="R13" s="41"/>
      <c r="S13" s="41"/>
      <c r="T13" s="2" t="s">
        <v>5</v>
      </c>
      <c r="U13" s="2" t="s">
        <v>4</v>
      </c>
      <c r="V13" s="14"/>
      <c r="W13" s="46"/>
      <c r="X13" s="44"/>
      <c r="Y13" s="41"/>
      <c r="Z13" s="2"/>
    </row>
    <row r="14" spans="1:26" s="3" customFormat="1" ht="12.75">
      <c r="A14" s="36"/>
      <c r="B14" s="36"/>
      <c r="C14" s="9"/>
      <c r="D14" s="36"/>
      <c r="E14" s="36"/>
      <c r="F14" s="30"/>
      <c r="G14" s="36"/>
      <c r="H14" s="36"/>
      <c r="I14" s="36"/>
      <c r="J14" s="1" t="s">
        <v>43</v>
      </c>
      <c r="K14" s="38" t="s">
        <v>40</v>
      </c>
      <c r="L14" s="10"/>
      <c r="M14" s="36"/>
      <c r="N14" s="36"/>
      <c r="O14" s="1"/>
      <c r="P14" s="16"/>
      <c r="Q14" s="41"/>
      <c r="R14" s="41"/>
      <c r="S14" s="41"/>
      <c r="T14" s="2" t="s">
        <v>4</v>
      </c>
      <c r="U14" s="2" t="s">
        <v>4</v>
      </c>
      <c r="V14" s="14"/>
      <c r="W14" s="46"/>
      <c r="X14" s="44"/>
      <c r="Y14" s="41"/>
      <c r="Z14" s="2"/>
    </row>
    <row r="15" spans="1:26" s="3" customFormat="1" ht="12.75">
      <c r="A15" s="36"/>
      <c r="B15" s="36"/>
      <c r="C15" s="9"/>
      <c r="D15" s="36"/>
      <c r="E15" s="36"/>
      <c r="F15" s="30"/>
      <c r="G15" s="36"/>
      <c r="H15" s="36"/>
      <c r="I15" s="36"/>
      <c r="J15" s="1" t="s">
        <v>40</v>
      </c>
      <c r="K15" s="38" t="s">
        <v>44</v>
      </c>
      <c r="L15" s="10"/>
      <c r="M15" s="36"/>
      <c r="N15" s="36"/>
      <c r="O15" s="1"/>
      <c r="P15" s="16"/>
      <c r="Q15" s="41"/>
      <c r="R15" s="41"/>
      <c r="S15" s="41"/>
      <c r="T15" s="2" t="s">
        <v>4</v>
      </c>
      <c r="U15" s="2" t="s">
        <v>7</v>
      </c>
      <c r="V15" s="14"/>
      <c r="W15" s="46"/>
      <c r="X15" s="44"/>
      <c r="Y15" s="41"/>
      <c r="Z15" s="2"/>
    </row>
    <row r="16" spans="1:26" s="3" customFormat="1" ht="12.75">
      <c r="A16" s="36"/>
      <c r="B16" s="36"/>
      <c r="C16" s="9"/>
      <c r="D16" s="36"/>
      <c r="E16" s="36"/>
      <c r="F16" s="30"/>
      <c r="G16" s="36"/>
      <c r="H16" s="36"/>
      <c r="I16" s="36"/>
      <c r="J16" s="1" t="s">
        <v>41</v>
      </c>
      <c r="K16" s="38" t="s">
        <v>42</v>
      </c>
      <c r="L16" s="10"/>
      <c r="M16" s="36"/>
      <c r="N16" s="36"/>
      <c r="O16" s="1"/>
      <c r="P16" s="16"/>
      <c r="Q16" s="41"/>
      <c r="R16" s="41"/>
      <c r="S16" s="41"/>
      <c r="T16" s="2" t="s">
        <v>4</v>
      </c>
      <c r="U16" s="2" t="s">
        <v>4</v>
      </c>
      <c r="V16" s="14"/>
      <c r="W16" s="46"/>
      <c r="X16" s="44"/>
      <c r="Y16" s="41"/>
      <c r="Z16" s="2"/>
    </row>
    <row r="17" spans="1:26" s="3" customFormat="1" ht="12.75">
      <c r="A17" s="36"/>
      <c r="B17" s="36"/>
      <c r="C17" s="9"/>
      <c r="D17" s="36"/>
      <c r="E17" s="36"/>
      <c r="F17" s="30"/>
      <c r="G17" s="36"/>
      <c r="H17" s="36"/>
      <c r="I17" s="36"/>
      <c r="J17" s="1" t="s">
        <v>40</v>
      </c>
      <c r="K17" s="38" t="s">
        <v>40</v>
      </c>
      <c r="L17" s="10"/>
      <c r="M17" s="36"/>
      <c r="N17" s="36"/>
      <c r="O17" s="1"/>
      <c r="P17" s="16"/>
      <c r="Q17" s="41"/>
      <c r="R17" s="41"/>
      <c r="S17" s="41"/>
      <c r="T17" s="2" t="s">
        <v>7</v>
      </c>
      <c r="U17" s="2" t="s">
        <v>7</v>
      </c>
      <c r="V17" s="14"/>
      <c r="W17" s="46"/>
      <c r="X17" s="44"/>
      <c r="Y17" s="41"/>
      <c r="Z17" s="2"/>
    </row>
    <row r="18" spans="1:26" s="3" customFormat="1" ht="12.75">
      <c r="A18" s="36"/>
      <c r="B18" s="36"/>
      <c r="C18" s="9"/>
      <c r="D18" s="36"/>
      <c r="E18" s="36"/>
      <c r="F18" s="30"/>
      <c r="G18" s="36"/>
      <c r="H18" s="36"/>
      <c r="I18" s="36"/>
      <c r="J18" s="1" t="s">
        <v>40</v>
      </c>
      <c r="K18" s="38" t="s">
        <v>40</v>
      </c>
      <c r="L18" s="10"/>
      <c r="M18" s="36"/>
      <c r="N18" s="36"/>
      <c r="O18" s="1"/>
      <c r="P18" s="16"/>
      <c r="Q18" s="41"/>
      <c r="R18" s="41"/>
      <c r="S18" s="41"/>
      <c r="T18" s="2" t="s">
        <v>5</v>
      </c>
      <c r="U18" s="2" t="s">
        <v>6</v>
      </c>
      <c r="V18" s="14"/>
      <c r="W18" s="46"/>
      <c r="X18" s="44"/>
      <c r="Y18" s="41"/>
      <c r="Z18" s="2"/>
    </row>
    <row r="19" spans="1:26" s="3" customFormat="1" ht="12.75">
      <c r="A19" s="36"/>
      <c r="B19" s="36"/>
      <c r="C19" s="9"/>
      <c r="D19" s="36"/>
      <c r="E19" s="36"/>
      <c r="F19" s="30"/>
      <c r="G19" s="36"/>
      <c r="H19" s="36"/>
      <c r="I19" s="36"/>
      <c r="J19" s="1" t="s">
        <v>40</v>
      </c>
      <c r="K19" s="38" t="s">
        <v>41</v>
      </c>
      <c r="L19" s="10"/>
      <c r="M19" s="36"/>
      <c r="N19" s="36"/>
      <c r="O19" s="1"/>
      <c r="P19" s="16"/>
      <c r="Q19" s="41"/>
      <c r="R19" s="41"/>
      <c r="S19" s="41"/>
      <c r="T19" s="2" t="s">
        <v>4</v>
      </c>
      <c r="U19" s="2" t="s">
        <v>7</v>
      </c>
      <c r="V19" s="14"/>
      <c r="W19" s="46"/>
      <c r="X19" s="44"/>
      <c r="Y19" s="41"/>
      <c r="Z19" s="2"/>
    </row>
    <row r="20" spans="1:26" s="3" customFormat="1" ht="12.75">
      <c r="A20" s="36"/>
      <c r="B20" s="36"/>
      <c r="C20" s="9"/>
      <c r="D20" s="36"/>
      <c r="E20" s="36"/>
      <c r="F20" s="30"/>
      <c r="G20" s="36"/>
      <c r="H20" s="36"/>
      <c r="I20" s="36"/>
      <c r="J20" s="1" t="s">
        <v>40</v>
      </c>
      <c r="K20" s="38" t="s">
        <v>45</v>
      </c>
      <c r="L20" s="10"/>
      <c r="M20" s="36"/>
      <c r="N20" s="36"/>
      <c r="O20" s="1"/>
      <c r="P20" s="16"/>
      <c r="Q20" s="41"/>
      <c r="R20" s="41"/>
      <c r="S20" s="41"/>
      <c r="T20" s="2" t="s">
        <v>4</v>
      </c>
      <c r="U20" s="2" t="s">
        <v>5</v>
      </c>
      <c r="V20" s="14"/>
      <c r="W20" s="46"/>
      <c r="X20" s="44"/>
      <c r="Y20" s="41"/>
      <c r="Z20" s="2"/>
    </row>
    <row r="21" spans="1:26" s="3" customFormat="1" ht="12.75">
      <c r="A21" s="36"/>
      <c r="B21" s="36"/>
      <c r="C21" s="9"/>
      <c r="D21" s="36"/>
      <c r="E21" s="36"/>
      <c r="F21" s="30"/>
      <c r="G21" s="36"/>
      <c r="H21" s="36"/>
      <c r="I21" s="36"/>
      <c r="J21" s="1" t="s">
        <v>40</v>
      </c>
      <c r="K21" s="38" t="s">
        <v>44</v>
      </c>
      <c r="L21" s="10"/>
      <c r="M21" s="36"/>
      <c r="N21" s="36"/>
      <c r="O21" s="1"/>
      <c r="P21" s="16"/>
      <c r="Q21" s="41"/>
      <c r="R21" s="41"/>
      <c r="S21" s="41"/>
      <c r="T21" s="2" t="s">
        <v>6</v>
      </c>
      <c r="U21" s="2" t="s">
        <v>6</v>
      </c>
      <c r="V21" s="14"/>
      <c r="W21" s="46"/>
      <c r="X21" s="44"/>
      <c r="Y21" s="41"/>
      <c r="Z21" s="2"/>
    </row>
    <row r="22" spans="1:26" s="3" customFormat="1" ht="12.75">
      <c r="A22" s="36"/>
      <c r="B22" s="36"/>
      <c r="C22" s="9"/>
      <c r="D22" s="36"/>
      <c r="E22" s="36"/>
      <c r="F22" s="30"/>
      <c r="G22" s="36"/>
      <c r="H22" s="36"/>
      <c r="I22" s="36"/>
      <c r="J22" s="1" t="s">
        <v>40</v>
      </c>
      <c r="K22" s="38" t="s">
        <v>44</v>
      </c>
      <c r="L22" s="10"/>
      <c r="M22" s="36"/>
      <c r="N22" s="36"/>
      <c r="O22" s="1"/>
      <c r="P22" s="16"/>
      <c r="Q22" s="41"/>
      <c r="R22" s="41"/>
      <c r="S22" s="41"/>
      <c r="T22" s="2" t="s">
        <v>5</v>
      </c>
      <c r="U22" s="2" t="s">
        <v>6</v>
      </c>
      <c r="V22" s="14"/>
      <c r="W22" s="46"/>
      <c r="X22" s="44"/>
      <c r="Y22" s="41"/>
      <c r="Z22" s="2"/>
    </row>
    <row r="23" spans="1:26" s="3" customFormat="1" ht="12.75">
      <c r="A23" s="36"/>
      <c r="B23" s="36"/>
      <c r="C23" s="9"/>
      <c r="D23" s="36"/>
      <c r="E23" s="36"/>
      <c r="F23" s="30"/>
      <c r="G23" s="36"/>
      <c r="H23" s="36"/>
      <c r="I23" s="36"/>
      <c r="J23" s="1" t="s">
        <v>40</v>
      </c>
      <c r="K23" s="38" t="s">
        <v>40</v>
      </c>
      <c r="L23" s="10"/>
      <c r="M23" s="36"/>
      <c r="N23" s="36"/>
      <c r="O23" s="1"/>
      <c r="P23" s="16"/>
      <c r="Q23" s="41"/>
      <c r="R23" s="41"/>
      <c r="S23" s="41"/>
      <c r="T23" s="2" t="s">
        <v>4</v>
      </c>
      <c r="U23" s="2" t="s">
        <v>6</v>
      </c>
      <c r="V23" s="14"/>
      <c r="W23" s="46"/>
      <c r="X23" s="44"/>
      <c r="Y23" s="41"/>
      <c r="Z23" s="2"/>
    </row>
    <row r="24" spans="1:26" s="3" customFormat="1" ht="12.75">
      <c r="A24" s="36"/>
      <c r="B24" s="36"/>
      <c r="C24" s="9"/>
      <c r="D24" s="36"/>
      <c r="E24" s="36"/>
      <c r="F24" s="30"/>
      <c r="G24" s="36"/>
      <c r="H24" s="36"/>
      <c r="I24" s="36"/>
      <c r="J24" s="1" t="s">
        <v>44</v>
      </c>
      <c r="K24" s="38" t="s">
        <v>40</v>
      </c>
      <c r="L24" s="10"/>
      <c r="M24" s="36"/>
      <c r="N24" s="36"/>
      <c r="O24" s="1"/>
      <c r="P24" s="16"/>
      <c r="Q24" s="41"/>
      <c r="R24" s="41"/>
      <c r="S24" s="41"/>
      <c r="T24" s="2" t="s">
        <v>4</v>
      </c>
      <c r="U24" s="2" t="s">
        <v>4</v>
      </c>
      <c r="V24" s="14"/>
      <c r="W24" s="46"/>
      <c r="X24" s="44"/>
      <c r="Y24" s="41"/>
      <c r="Z24" s="2"/>
    </row>
    <row r="25" spans="1:26" s="3" customFormat="1" ht="12.75">
      <c r="A25" s="36"/>
      <c r="B25" s="36"/>
      <c r="C25" s="9"/>
      <c r="D25" s="36"/>
      <c r="E25" s="36"/>
      <c r="F25" s="30"/>
      <c r="G25" s="36"/>
      <c r="H25" s="36"/>
      <c r="I25" s="36"/>
      <c r="J25" s="1" t="s">
        <v>40</v>
      </c>
      <c r="K25" s="38" t="s">
        <v>41</v>
      </c>
      <c r="L25" s="10"/>
      <c r="M25" s="36"/>
      <c r="N25" s="36"/>
      <c r="O25" s="1"/>
      <c r="P25" s="16"/>
      <c r="Q25" s="41"/>
      <c r="R25" s="41"/>
      <c r="S25" s="41"/>
      <c r="T25" s="2" t="s">
        <v>4</v>
      </c>
      <c r="U25" s="2" t="s">
        <v>5</v>
      </c>
      <c r="V25" s="14"/>
      <c r="W25" s="46"/>
      <c r="X25" s="44"/>
      <c r="Y25" s="41"/>
      <c r="Z25" s="2"/>
    </row>
    <row r="26" spans="1:26" s="3" customFormat="1" ht="12.75">
      <c r="A26" s="36"/>
      <c r="B26" s="36"/>
      <c r="C26" s="9"/>
      <c r="D26" s="36"/>
      <c r="E26" s="36"/>
      <c r="F26" s="30"/>
      <c r="G26" s="36"/>
      <c r="H26" s="36"/>
      <c r="I26" s="36"/>
      <c r="J26" s="1" t="s">
        <v>40</v>
      </c>
      <c r="K26" s="38" t="s">
        <v>40</v>
      </c>
      <c r="L26" s="10"/>
      <c r="M26" s="36"/>
      <c r="N26" s="36"/>
      <c r="O26" s="1"/>
      <c r="P26" s="16"/>
      <c r="Q26" s="41"/>
      <c r="R26" s="41"/>
      <c r="S26" s="41"/>
      <c r="T26" s="2" t="s">
        <v>6</v>
      </c>
      <c r="U26" s="2" t="s">
        <v>4</v>
      </c>
      <c r="V26" s="14"/>
      <c r="W26" s="46"/>
      <c r="X26" s="44"/>
      <c r="Y26" s="41"/>
      <c r="Z26" s="2"/>
    </row>
    <row r="27" spans="1:26" s="3" customFormat="1" ht="12.75">
      <c r="A27" s="36"/>
      <c r="B27" s="36"/>
      <c r="C27" s="9"/>
      <c r="D27" s="36"/>
      <c r="E27" s="36"/>
      <c r="F27" s="30"/>
      <c r="G27" s="36"/>
      <c r="H27" s="36"/>
      <c r="I27" s="36"/>
      <c r="J27" s="1" t="s">
        <v>40</v>
      </c>
      <c r="K27" s="38" t="s">
        <v>40</v>
      </c>
      <c r="L27" s="10"/>
      <c r="M27" s="36"/>
      <c r="N27" s="36"/>
      <c r="O27" s="1"/>
      <c r="P27" s="16"/>
      <c r="Q27" s="41"/>
      <c r="R27" s="41"/>
      <c r="S27" s="47"/>
      <c r="T27" s="2" t="s">
        <v>4</v>
      </c>
      <c r="U27" s="2" t="s">
        <v>4</v>
      </c>
      <c r="V27" s="14"/>
      <c r="W27" s="46"/>
      <c r="X27" s="44"/>
      <c r="Y27" s="41"/>
      <c r="Z27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X19" sqref="X19"/>
    </sheetView>
  </sheetViews>
  <sheetFormatPr defaultColWidth="5.7109375" defaultRowHeight="12.75"/>
  <cols>
    <col min="1" max="9" width="5.7109375" style="4" customWidth="1"/>
    <col min="10" max="10" width="6.7109375" style="4" customWidth="1"/>
    <col min="11" max="15" width="5.7109375" style="4" customWidth="1"/>
    <col min="16" max="16" width="7.28125" style="4" customWidth="1"/>
    <col min="17" max="20" width="5.7109375" style="4" customWidth="1"/>
    <col min="21" max="21" width="6.7109375" style="4" customWidth="1"/>
    <col min="22" max="27" width="5.7109375" style="4" customWidth="1"/>
    <col min="28" max="16384" width="5.7109375" style="4" customWidth="1"/>
  </cols>
  <sheetData>
    <row r="1" spans="1:27" ht="13.5" customHeight="1">
      <c r="A1" s="39" t="s">
        <v>61</v>
      </c>
      <c r="B1" s="39" t="s">
        <v>60</v>
      </c>
      <c r="C1" s="21" t="s">
        <v>62</v>
      </c>
      <c r="D1" s="39" t="s">
        <v>65</v>
      </c>
      <c r="E1" s="39" t="s">
        <v>66</v>
      </c>
      <c r="F1" s="29" t="s">
        <v>63</v>
      </c>
      <c r="G1" s="32" t="s">
        <v>35</v>
      </c>
      <c r="H1" s="32" t="s">
        <v>36</v>
      </c>
      <c r="I1" s="35" t="s">
        <v>37</v>
      </c>
      <c r="J1" s="22" t="s">
        <v>67</v>
      </c>
      <c r="K1" s="37" t="s">
        <v>68</v>
      </c>
      <c r="L1" s="6" t="s">
        <v>56</v>
      </c>
      <c r="M1" s="31" t="s">
        <v>17</v>
      </c>
      <c r="N1" s="15" t="s">
        <v>18</v>
      </c>
      <c r="O1" s="53" t="s">
        <v>88</v>
      </c>
      <c r="P1" s="21" t="s">
        <v>69</v>
      </c>
      <c r="Q1" s="54" t="s">
        <v>73</v>
      </c>
      <c r="R1" s="41" t="s">
        <v>26</v>
      </c>
      <c r="S1" s="42" t="s">
        <v>70</v>
      </c>
      <c r="T1" s="41" t="s">
        <v>27</v>
      </c>
      <c r="U1" s="25" t="s">
        <v>85</v>
      </c>
      <c r="V1" s="26" t="s">
        <v>72</v>
      </c>
      <c r="W1" s="58" t="s">
        <v>73</v>
      </c>
      <c r="X1" s="41" t="s">
        <v>39</v>
      </c>
      <c r="Y1" s="23" t="s">
        <v>74</v>
      </c>
      <c r="Z1" s="41" t="s">
        <v>38</v>
      </c>
      <c r="AA1" s="23" t="s">
        <v>75</v>
      </c>
    </row>
    <row r="2" spans="1:27" ht="13.5" customHeight="1">
      <c r="A2" s="40" t="s">
        <v>51</v>
      </c>
      <c r="B2" s="40" t="s">
        <v>29</v>
      </c>
      <c r="C2" s="8" t="s">
        <v>30</v>
      </c>
      <c r="D2" s="40" t="s">
        <v>31</v>
      </c>
      <c r="E2" s="40" t="s">
        <v>31</v>
      </c>
      <c r="F2" s="29" t="s">
        <v>64</v>
      </c>
      <c r="G2" s="32" t="s">
        <v>33</v>
      </c>
      <c r="H2" s="32" t="s">
        <v>32</v>
      </c>
      <c r="I2" s="35" t="s">
        <v>33</v>
      </c>
      <c r="J2" s="22" t="s">
        <v>64</v>
      </c>
      <c r="K2" s="32"/>
      <c r="L2" s="6" t="s">
        <v>47</v>
      </c>
      <c r="M2" s="32" t="s">
        <v>49</v>
      </c>
      <c r="N2" s="7" t="s">
        <v>50</v>
      </c>
      <c r="O2" s="52" t="s">
        <v>59</v>
      </c>
      <c r="P2" s="8" t="s">
        <v>28</v>
      </c>
      <c r="Q2" s="55" t="s">
        <v>55</v>
      </c>
      <c r="R2" s="41" t="s">
        <v>20</v>
      </c>
      <c r="S2" s="41"/>
      <c r="T2" s="41" t="s">
        <v>22</v>
      </c>
      <c r="U2" s="2" t="s">
        <v>4</v>
      </c>
      <c r="V2" s="2" t="s">
        <v>8</v>
      </c>
      <c r="W2" s="59" t="s">
        <v>55</v>
      </c>
      <c r="X2" s="41" t="s">
        <v>52</v>
      </c>
      <c r="Y2" s="2" t="s">
        <v>55</v>
      </c>
      <c r="Z2" s="41" t="s">
        <v>55</v>
      </c>
      <c r="AA2" s="2" t="s">
        <v>3</v>
      </c>
    </row>
    <row r="3" spans="1:23" ht="13.5" customHeight="1">
      <c r="A3" s="63" t="s">
        <v>91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43"/>
      <c r="N3" s="17"/>
      <c r="O3" s="51"/>
      <c r="P3" s="11"/>
      <c r="Q3" s="56"/>
      <c r="R3" s="3"/>
      <c r="S3" s="3"/>
      <c r="T3" s="3"/>
      <c r="U3" s="3"/>
      <c r="V3" s="3"/>
      <c r="W3" s="60"/>
    </row>
    <row r="4" spans="1:27" ht="13.5" customHeight="1">
      <c r="A4" s="36">
        <v>5</v>
      </c>
      <c r="B4" s="36">
        <v>4</v>
      </c>
      <c r="C4" s="9">
        <f>A4*B4</f>
        <v>20</v>
      </c>
      <c r="D4" s="36">
        <v>3.75</v>
      </c>
      <c r="E4" s="36">
        <v>3.13</v>
      </c>
      <c r="F4" s="30">
        <f>1.3*A4*D4+1.3*B4*E4</f>
        <v>40.650999999999996</v>
      </c>
      <c r="G4" s="36">
        <v>2.38</v>
      </c>
      <c r="H4" s="36">
        <v>3.43</v>
      </c>
      <c r="I4" s="36">
        <v>2</v>
      </c>
      <c r="J4" s="1">
        <f>(1.3*G4+1.5*H4+1.5*I4)*C4</f>
        <v>224.78000000000003</v>
      </c>
      <c r="K4" s="38">
        <v>1</v>
      </c>
      <c r="L4" s="10">
        <f>(J4+F4)*K4</f>
        <v>265.43100000000004</v>
      </c>
      <c r="M4" s="33">
        <v>28</v>
      </c>
      <c r="N4" s="19">
        <f>0.85*M4/1.5</f>
        <v>15.866666666666667</v>
      </c>
      <c r="O4" s="19">
        <f>N4*0.5</f>
        <v>7.933333333333334</v>
      </c>
      <c r="P4" s="16">
        <f>L4*10/O4</f>
        <v>334.5768907563026</v>
      </c>
      <c r="Q4" s="57">
        <f>SQRT(P4)</f>
        <v>18.29144310207105</v>
      </c>
      <c r="R4" s="44">
        <v>32308</v>
      </c>
      <c r="S4" s="41">
        <v>1</v>
      </c>
      <c r="T4" s="41">
        <v>3.5</v>
      </c>
      <c r="U4" s="2">
        <f>PI()*SQRT(R4/N4)</f>
        <v>141.76272762885452</v>
      </c>
      <c r="V4" s="2">
        <f>S4*T4*100/U4</f>
        <v>2.468914120475491</v>
      </c>
      <c r="W4" s="59">
        <f>V4*SQRT(12)</f>
        <v>8.552569392375558</v>
      </c>
      <c r="X4" s="41">
        <v>30</v>
      </c>
      <c r="Y4" s="2">
        <f>P4/X4</f>
        <v>11.152563025210087</v>
      </c>
      <c r="Z4" s="41">
        <v>30</v>
      </c>
      <c r="AA4" s="13">
        <f>X4*Z4</f>
        <v>900</v>
      </c>
    </row>
    <row r="5" spans="1:27" ht="13.5" customHeight="1">
      <c r="A5" s="36">
        <v>5</v>
      </c>
      <c r="B5" s="36">
        <v>4</v>
      </c>
      <c r="C5" s="9">
        <f>A5*B5</f>
        <v>20</v>
      </c>
      <c r="D5" s="36">
        <v>3.75</v>
      </c>
      <c r="E5" s="36">
        <v>3.13</v>
      </c>
      <c r="F5" s="30">
        <f>1.3*A5*D5+1.3*B5*E5</f>
        <v>40.650999999999996</v>
      </c>
      <c r="G5" s="36">
        <v>2.38</v>
      </c>
      <c r="H5" s="36">
        <v>3.43</v>
      </c>
      <c r="I5" s="36">
        <v>2</v>
      </c>
      <c r="J5" s="1">
        <f>(1.3*G5+1.5*H5+1.5*I5)*C5</f>
        <v>224.78000000000003</v>
      </c>
      <c r="K5" s="38">
        <v>2</v>
      </c>
      <c r="L5" s="10">
        <f>(J5+F5)*K5</f>
        <v>530.8620000000001</v>
      </c>
      <c r="M5" s="33">
        <v>28</v>
      </c>
      <c r="N5" s="19">
        <f>0.85*M5/1.5</f>
        <v>15.866666666666667</v>
      </c>
      <c r="O5" s="19">
        <f>N5*0.5</f>
        <v>7.933333333333334</v>
      </c>
      <c r="P5" s="16">
        <f>L5*10/O5</f>
        <v>669.1537815126052</v>
      </c>
      <c r="Q5" s="57">
        <f>SQRT(P5)</f>
        <v>25.868006910324677</v>
      </c>
      <c r="R5" s="44">
        <v>32308</v>
      </c>
      <c r="S5" s="41">
        <v>1</v>
      </c>
      <c r="T5" s="41">
        <v>3.5</v>
      </c>
      <c r="U5" s="2">
        <f>PI()*SQRT(R5/N5)</f>
        <v>141.76272762885452</v>
      </c>
      <c r="V5" s="2">
        <f>S5*T5*100/U5</f>
        <v>2.468914120475491</v>
      </c>
      <c r="W5" s="59">
        <f>V5*SQRT(12)</f>
        <v>8.552569392375558</v>
      </c>
      <c r="X5" s="41">
        <v>35</v>
      </c>
      <c r="Y5" s="2">
        <f>P5/X5</f>
        <v>19.11867947178872</v>
      </c>
      <c r="Z5" s="41">
        <v>35</v>
      </c>
      <c r="AA5" s="13">
        <f>X5*Z5</f>
        <v>1225</v>
      </c>
    </row>
    <row r="6" spans="1:27" ht="13.5" customHeight="1">
      <c r="A6" s="36">
        <v>5</v>
      </c>
      <c r="B6" s="36">
        <v>4</v>
      </c>
      <c r="C6" s="9">
        <f>A6*B6</f>
        <v>20</v>
      </c>
      <c r="D6" s="36">
        <v>3.75</v>
      </c>
      <c r="E6" s="36">
        <v>3.13</v>
      </c>
      <c r="F6" s="30">
        <f>1.3*A6*D6+1.3*B6*E6</f>
        <v>40.650999999999996</v>
      </c>
      <c r="G6" s="36">
        <v>2.38</v>
      </c>
      <c r="H6" s="36">
        <v>3.43</v>
      </c>
      <c r="I6" s="36">
        <v>2</v>
      </c>
      <c r="J6" s="1">
        <f>(1.3*G6+1.5*H6+1.5*I6)*C6</f>
        <v>224.78000000000003</v>
      </c>
      <c r="K6" s="38">
        <v>3</v>
      </c>
      <c r="L6" s="10">
        <f>(J6+F6)*K6</f>
        <v>796.2930000000001</v>
      </c>
      <c r="M6" s="33">
        <v>28</v>
      </c>
      <c r="N6" s="19">
        <f>0.85*M6/1.5</f>
        <v>15.866666666666667</v>
      </c>
      <c r="O6" s="19">
        <f>N6*0.5</f>
        <v>7.933333333333334</v>
      </c>
      <c r="P6" s="16">
        <f>L6*10/O6</f>
        <v>1003.7306722689077</v>
      </c>
      <c r="Q6" s="57">
        <f>SQRT(P6)</f>
        <v>31.68170879654233</v>
      </c>
      <c r="R6" s="44">
        <v>32308</v>
      </c>
      <c r="S6" s="41">
        <v>1</v>
      </c>
      <c r="T6" s="41">
        <v>3.5</v>
      </c>
      <c r="U6" s="2">
        <f>PI()*SQRT(R6/N6)</f>
        <v>141.76272762885452</v>
      </c>
      <c r="V6" s="2">
        <f>S6*T6*100/U6</f>
        <v>2.468914120475491</v>
      </c>
      <c r="W6" s="59">
        <f>V6*SQRT(12)</f>
        <v>8.552569392375558</v>
      </c>
      <c r="X6" s="41">
        <v>35</v>
      </c>
      <c r="Y6" s="2">
        <f>P6/X6</f>
        <v>28.67801920768308</v>
      </c>
      <c r="Z6" s="41">
        <v>40</v>
      </c>
      <c r="AA6" s="13">
        <f>X6*Z6</f>
        <v>1400</v>
      </c>
    </row>
    <row r="7" spans="1:27" ht="13.5" customHeight="1">
      <c r="A7" s="36">
        <v>5</v>
      </c>
      <c r="B7" s="36">
        <v>4</v>
      </c>
      <c r="C7" s="9">
        <f>A7*B7</f>
        <v>20</v>
      </c>
      <c r="D7" s="36">
        <v>3.75</v>
      </c>
      <c r="E7" s="36">
        <v>3.13</v>
      </c>
      <c r="F7" s="30">
        <f>1.3*A7*D7+1.3*B7*E7</f>
        <v>40.650999999999996</v>
      </c>
      <c r="G7" s="36">
        <v>2.38</v>
      </c>
      <c r="H7" s="36">
        <v>3.43</v>
      </c>
      <c r="I7" s="36">
        <v>2</v>
      </c>
      <c r="J7" s="1">
        <f>(1.3*G7+1.5*H7+1.5*I7)*C7</f>
        <v>224.78000000000003</v>
      </c>
      <c r="K7" s="38">
        <v>4</v>
      </c>
      <c r="L7" s="10">
        <f>(J7+F7)*K7</f>
        <v>1061.7240000000002</v>
      </c>
      <c r="M7" s="33">
        <v>28</v>
      </c>
      <c r="N7" s="19">
        <f>0.85*M7/1.5</f>
        <v>15.866666666666667</v>
      </c>
      <c r="O7" s="19">
        <f>N7*0.5</f>
        <v>7.933333333333334</v>
      </c>
      <c r="P7" s="16">
        <f>L7*10/O7</f>
        <v>1338.3075630252104</v>
      </c>
      <c r="Q7" s="57">
        <f>SQRT(P7)</f>
        <v>36.5828862041421</v>
      </c>
      <c r="R7" s="44">
        <v>32308</v>
      </c>
      <c r="S7" s="41">
        <v>1</v>
      </c>
      <c r="T7" s="41">
        <v>3.5</v>
      </c>
      <c r="U7" s="2">
        <f>PI()*SQRT(R7/N7)</f>
        <v>141.76272762885452</v>
      </c>
      <c r="V7" s="2">
        <f>S7*T7*100/U7</f>
        <v>2.468914120475491</v>
      </c>
      <c r="W7" s="59">
        <f>V7*SQRT(12)</f>
        <v>8.552569392375558</v>
      </c>
      <c r="X7" s="41">
        <v>40</v>
      </c>
      <c r="Y7" s="2">
        <f>P7/X7</f>
        <v>33.457689075630256</v>
      </c>
      <c r="Z7" s="41">
        <v>45</v>
      </c>
      <c r="AA7" s="13">
        <f>X7*Z7</f>
        <v>1800</v>
      </c>
    </row>
    <row r="8" spans="1:27" ht="13.5" customHeight="1">
      <c r="A8" s="61" t="s">
        <v>90</v>
      </c>
      <c r="B8" s="36"/>
      <c r="C8" s="9"/>
      <c r="D8" s="36"/>
      <c r="E8" s="36"/>
      <c r="F8" s="30"/>
      <c r="G8" s="36"/>
      <c r="H8" s="36"/>
      <c r="I8" s="36"/>
      <c r="J8" s="1" t="s">
        <v>40</v>
      </c>
      <c r="K8" s="38" t="s">
        <v>40</v>
      </c>
      <c r="L8" s="10" t="s">
        <v>11</v>
      </c>
      <c r="M8" s="34"/>
      <c r="N8" s="20"/>
      <c r="O8" s="20"/>
      <c r="P8" s="16" t="s">
        <v>40</v>
      </c>
      <c r="Q8" s="57"/>
      <c r="R8" s="41"/>
      <c r="S8" s="41"/>
      <c r="T8" s="41"/>
      <c r="U8" s="2" t="s">
        <v>4</v>
      </c>
      <c r="V8" s="2" t="s">
        <v>5</v>
      </c>
      <c r="W8" s="59"/>
      <c r="X8" s="41"/>
      <c r="Y8" s="2"/>
      <c r="Z8" s="41"/>
      <c r="AA8" s="14"/>
    </row>
    <row r="9" spans="1:27" ht="13.5" customHeight="1">
      <c r="A9" s="36">
        <v>5</v>
      </c>
      <c r="B9" s="36">
        <v>2</v>
      </c>
      <c r="C9" s="9">
        <f>A9*B9</f>
        <v>10</v>
      </c>
      <c r="D9" s="36">
        <v>2.25</v>
      </c>
      <c r="E9" s="36">
        <v>3.13</v>
      </c>
      <c r="F9" s="30">
        <f>1.3*A9*D9+1.3*B9*E9</f>
        <v>22.762999999999998</v>
      </c>
      <c r="G9" s="36">
        <v>2.38</v>
      </c>
      <c r="H9" s="36">
        <v>3.43</v>
      </c>
      <c r="I9" s="36">
        <v>2</v>
      </c>
      <c r="J9" s="1">
        <f>(1.3*G9+1.5*H9+1.5*I9)*C9</f>
        <v>112.39000000000001</v>
      </c>
      <c r="K9" s="38">
        <v>1</v>
      </c>
      <c r="L9" s="10">
        <f>(J9+F9)*K9</f>
        <v>135.15300000000002</v>
      </c>
      <c r="M9" s="33">
        <v>28</v>
      </c>
      <c r="N9" s="19">
        <f>0.85*M9/1.5</f>
        <v>15.866666666666667</v>
      </c>
      <c r="O9" s="19">
        <f>N9*0.5</f>
        <v>7.933333333333334</v>
      </c>
      <c r="P9" s="16">
        <f>L9*10/O9</f>
        <v>170.36092436974792</v>
      </c>
      <c r="Q9" s="57">
        <f>SQRT(P9)</f>
        <v>13.052238289647793</v>
      </c>
      <c r="R9" s="44">
        <v>32308</v>
      </c>
      <c r="S9" s="41">
        <v>1</v>
      </c>
      <c r="T9" s="41">
        <v>3.5</v>
      </c>
      <c r="U9" s="2">
        <f>PI()*SQRT(R9/N9)</f>
        <v>141.76272762885452</v>
      </c>
      <c r="V9" s="2">
        <f>S9*T9*100/U9</f>
        <v>2.468914120475491</v>
      </c>
      <c r="W9" s="59">
        <f>V9*SQRT(12)</f>
        <v>8.552569392375558</v>
      </c>
      <c r="X9" s="41">
        <v>30</v>
      </c>
      <c r="Y9" s="2">
        <f>P9/X9</f>
        <v>5.678697478991597</v>
      </c>
      <c r="Z9" s="41">
        <v>30</v>
      </c>
      <c r="AA9" s="13">
        <f>X9*Z9</f>
        <v>900</v>
      </c>
    </row>
    <row r="10" spans="1:27" ht="13.5" customHeight="1">
      <c r="A10" s="36">
        <v>5</v>
      </c>
      <c r="B10" s="36">
        <v>2</v>
      </c>
      <c r="C10" s="9">
        <f>A10*B10</f>
        <v>10</v>
      </c>
      <c r="D10" s="36">
        <v>2.25</v>
      </c>
      <c r="E10" s="36">
        <v>3.13</v>
      </c>
      <c r="F10" s="30">
        <f>1.3*A10*D10+1.3*B10*E10</f>
        <v>22.762999999999998</v>
      </c>
      <c r="G10" s="36">
        <v>2.38</v>
      </c>
      <c r="H10" s="36">
        <v>3.43</v>
      </c>
      <c r="I10" s="36">
        <v>2</v>
      </c>
      <c r="J10" s="1">
        <f>(1.3*G10+1.5*H10+1.5*I10)*C10</f>
        <v>112.39000000000001</v>
      </c>
      <c r="K10" s="38">
        <v>2</v>
      </c>
      <c r="L10" s="10">
        <f>(J10+F10)*K10</f>
        <v>270.30600000000004</v>
      </c>
      <c r="M10" s="33">
        <v>28</v>
      </c>
      <c r="N10" s="19">
        <f>0.85*M10/1.5</f>
        <v>15.866666666666667</v>
      </c>
      <c r="O10" s="19">
        <f>N10*0.5</f>
        <v>7.933333333333334</v>
      </c>
      <c r="P10" s="16">
        <f>L10*10/O10</f>
        <v>340.72184873949584</v>
      </c>
      <c r="Q10" s="57">
        <f>SQRT(P10)</f>
        <v>18.458652408545316</v>
      </c>
      <c r="R10" s="44">
        <v>32308</v>
      </c>
      <c r="S10" s="41">
        <v>1</v>
      </c>
      <c r="T10" s="41">
        <v>3.5</v>
      </c>
      <c r="U10" s="2">
        <f>PI()*SQRT(R10/N10)</f>
        <v>141.76272762885452</v>
      </c>
      <c r="V10" s="2">
        <f>S10*T10*100/U10</f>
        <v>2.468914120475491</v>
      </c>
      <c r="W10" s="59">
        <f>V10*SQRT(12)</f>
        <v>8.552569392375558</v>
      </c>
      <c r="X10" s="41">
        <v>30</v>
      </c>
      <c r="Y10" s="2">
        <f>P10/X10</f>
        <v>11.357394957983194</v>
      </c>
      <c r="Z10" s="41">
        <v>30</v>
      </c>
      <c r="AA10" s="13">
        <f>X10*Z10</f>
        <v>900</v>
      </c>
    </row>
    <row r="11" spans="1:27" ht="13.5" customHeight="1">
      <c r="A11" s="36">
        <v>5</v>
      </c>
      <c r="B11" s="36">
        <v>2</v>
      </c>
      <c r="C11" s="9">
        <f>A11*B11</f>
        <v>10</v>
      </c>
      <c r="D11" s="36">
        <v>2.25</v>
      </c>
      <c r="E11" s="36">
        <v>3.13</v>
      </c>
      <c r="F11" s="30">
        <f>1.3*A11*D11+1.3*B11*E11</f>
        <v>22.762999999999998</v>
      </c>
      <c r="G11" s="36">
        <v>2.38</v>
      </c>
      <c r="H11" s="36">
        <v>3.43</v>
      </c>
      <c r="I11" s="36">
        <v>2</v>
      </c>
      <c r="J11" s="1">
        <f>(1.3*G11+1.5*H11+1.5*I11)*C11</f>
        <v>112.39000000000001</v>
      </c>
      <c r="K11" s="38">
        <v>3</v>
      </c>
      <c r="L11" s="10">
        <f>(J11+F11)*K11</f>
        <v>405.45900000000006</v>
      </c>
      <c r="M11" s="33">
        <v>28</v>
      </c>
      <c r="N11" s="19">
        <f>0.85*M11/1.5</f>
        <v>15.866666666666667</v>
      </c>
      <c r="O11" s="19">
        <f>N11*0.5</f>
        <v>7.933333333333334</v>
      </c>
      <c r="P11" s="16">
        <f>L11*10/O11</f>
        <v>511.08277310924376</v>
      </c>
      <c r="Q11" s="57">
        <f>SQRT(P11)</f>
        <v>22.60713987016588</v>
      </c>
      <c r="R11" s="44">
        <v>32308</v>
      </c>
      <c r="S11" s="41">
        <v>1</v>
      </c>
      <c r="T11" s="41">
        <v>3.5</v>
      </c>
      <c r="U11" s="2">
        <f>PI()*SQRT(R11/N11)</f>
        <v>141.76272762885452</v>
      </c>
      <c r="V11" s="2">
        <f>S11*T11*100/U11</f>
        <v>2.468914120475491</v>
      </c>
      <c r="W11" s="59">
        <f>V11*SQRT(12)</f>
        <v>8.552569392375558</v>
      </c>
      <c r="X11" s="41">
        <v>30</v>
      </c>
      <c r="Y11" s="2">
        <f>P11/X11</f>
        <v>17.03609243697479</v>
      </c>
      <c r="Z11" s="41">
        <v>30</v>
      </c>
      <c r="AA11" s="13">
        <f>X11*Z11</f>
        <v>900</v>
      </c>
    </row>
    <row r="12" spans="1:27" ht="13.5">
      <c r="A12" s="36">
        <v>5</v>
      </c>
      <c r="B12" s="36">
        <v>2</v>
      </c>
      <c r="C12" s="9">
        <f>A12*B12</f>
        <v>10</v>
      </c>
      <c r="D12" s="36">
        <v>2.25</v>
      </c>
      <c r="E12" s="36">
        <v>3.13</v>
      </c>
      <c r="F12" s="30">
        <f>1.3*A12*D12+1.3*B12*E12</f>
        <v>22.762999999999998</v>
      </c>
      <c r="G12" s="36">
        <v>2.38</v>
      </c>
      <c r="H12" s="36">
        <v>3.43</v>
      </c>
      <c r="I12" s="36">
        <v>2</v>
      </c>
      <c r="J12" s="1">
        <f>(1.3*G12+1.5*H12+1.5*I12)*C12</f>
        <v>112.39000000000001</v>
      </c>
      <c r="K12" s="38">
        <v>4</v>
      </c>
      <c r="L12" s="10">
        <f>(J12+F12)*K12</f>
        <v>540.6120000000001</v>
      </c>
      <c r="M12" s="33">
        <v>28</v>
      </c>
      <c r="N12" s="19">
        <f>0.85*M12/1.5</f>
        <v>15.866666666666667</v>
      </c>
      <c r="O12" s="19">
        <f>N12*0.5</f>
        <v>7.933333333333334</v>
      </c>
      <c r="P12" s="16">
        <f>L12*10/O12</f>
        <v>681.4436974789917</v>
      </c>
      <c r="Q12" s="57">
        <f>SQRT(P12)</f>
        <v>26.104476579295586</v>
      </c>
      <c r="R12" s="44">
        <v>32308</v>
      </c>
      <c r="S12" s="41">
        <v>1</v>
      </c>
      <c r="T12" s="41">
        <v>3.5</v>
      </c>
      <c r="U12" s="2">
        <f>PI()*SQRT(R12/N12)</f>
        <v>141.76272762885452</v>
      </c>
      <c r="V12" s="2">
        <f>S12*T12*100/U12</f>
        <v>2.468914120475491</v>
      </c>
      <c r="W12" s="59">
        <f>V12*SQRT(12)</f>
        <v>8.552569392375558</v>
      </c>
      <c r="X12" s="41">
        <v>30</v>
      </c>
      <c r="Y12" s="2">
        <f>P12/X12</f>
        <v>22.71478991596639</v>
      </c>
      <c r="Z12" s="41">
        <v>30</v>
      </c>
      <c r="AA12" s="13">
        <f>X12*Z12</f>
        <v>900</v>
      </c>
    </row>
    <row r="13" ht="12.75">
      <c r="A13" s="62" t="s">
        <v>89</v>
      </c>
    </row>
    <row r="14" spans="1:27" ht="13.5">
      <c r="A14" s="36">
        <v>4.5</v>
      </c>
      <c r="B14" s="36">
        <v>4</v>
      </c>
      <c r="C14" s="9">
        <f>A14*B14</f>
        <v>18</v>
      </c>
      <c r="D14" s="36">
        <v>3.75</v>
      </c>
      <c r="E14" s="36">
        <v>1.88</v>
      </c>
      <c r="F14" s="30">
        <f>1.3*A14*D14+1.3*B14*E14</f>
        <v>31.713500000000003</v>
      </c>
      <c r="G14" s="36">
        <v>2.38</v>
      </c>
      <c r="H14" s="36">
        <v>3.43</v>
      </c>
      <c r="I14" s="36">
        <v>2</v>
      </c>
      <c r="J14" s="1">
        <f>(1.3*G14+1.5*H14+1.5*I14)*C14</f>
        <v>202.30200000000002</v>
      </c>
      <c r="K14" s="38">
        <v>1</v>
      </c>
      <c r="L14" s="10">
        <f>(J14+F14)*K14</f>
        <v>234.01550000000003</v>
      </c>
      <c r="M14" s="33">
        <v>28</v>
      </c>
      <c r="N14" s="19">
        <f>0.85*M14/1.5</f>
        <v>15.866666666666667</v>
      </c>
      <c r="O14" s="19">
        <f>N14*0.5</f>
        <v>7.933333333333334</v>
      </c>
      <c r="P14" s="16">
        <f>L14*10/O14</f>
        <v>294.97752100840336</v>
      </c>
      <c r="Q14" s="57">
        <f>SQRT(P14)</f>
        <v>17.1749096361059</v>
      </c>
      <c r="R14" s="44">
        <v>32308</v>
      </c>
      <c r="S14" s="41">
        <v>1</v>
      </c>
      <c r="T14" s="41">
        <v>3.5</v>
      </c>
      <c r="U14" s="2">
        <f>PI()*SQRT(R14/N14)</f>
        <v>141.76272762885452</v>
      </c>
      <c r="V14" s="2">
        <f>S14*T14*100/U14</f>
        <v>2.468914120475491</v>
      </c>
      <c r="W14" s="59">
        <f>V14*SQRT(12)</f>
        <v>8.552569392375558</v>
      </c>
      <c r="X14" s="41">
        <v>30</v>
      </c>
      <c r="Y14" s="2">
        <f>P14/X14</f>
        <v>9.832584033613445</v>
      </c>
      <c r="Z14" s="41">
        <v>30</v>
      </c>
      <c r="AA14" s="13">
        <f>X14*Z14</f>
        <v>900</v>
      </c>
    </row>
    <row r="15" spans="1:27" ht="13.5">
      <c r="A15" s="36">
        <v>4.5</v>
      </c>
      <c r="B15" s="36">
        <v>4</v>
      </c>
      <c r="C15" s="9">
        <f>A15*B15</f>
        <v>18</v>
      </c>
      <c r="D15" s="36">
        <v>3.75</v>
      </c>
      <c r="E15" s="36">
        <v>1.88</v>
      </c>
      <c r="F15" s="30">
        <f>1.3*A15*D15+1.3*B15*E15</f>
        <v>31.713500000000003</v>
      </c>
      <c r="G15" s="36">
        <v>2.38</v>
      </c>
      <c r="H15" s="36">
        <v>3.43</v>
      </c>
      <c r="I15" s="36">
        <v>2</v>
      </c>
      <c r="J15" s="1">
        <f>(1.3*G15+1.5*H15+1.5*I15)*C15</f>
        <v>202.30200000000002</v>
      </c>
      <c r="K15" s="38">
        <v>2</v>
      </c>
      <c r="L15" s="10">
        <f>(J15+F15)*K15</f>
        <v>468.03100000000006</v>
      </c>
      <c r="M15" s="33">
        <v>28</v>
      </c>
      <c r="N15" s="19">
        <f>0.85*M15/1.5</f>
        <v>15.866666666666667</v>
      </c>
      <c r="O15" s="19">
        <f>N15*0.5</f>
        <v>7.933333333333334</v>
      </c>
      <c r="P15" s="16">
        <f>L15*10/O15</f>
        <v>589.9550420168067</v>
      </c>
      <c r="Q15" s="57">
        <f>SQRT(P15)</f>
        <v>24.288990139913324</v>
      </c>
      <c r="R15" s="44">
        <v>32308</v>
      </c>
      <c r="S15" s="41">
        <v>1</v>
      </c>
      <c r="T15" s="41">
        <v>3.5</v>
      </c>
      <c r="U15" s="2">
        <f>PI()*SQRT(R15/N15)</f>
        <v>141.76272762885452</v>
      </c>
      <c r="V15" s="2">
        <f>S15*T15*100/U15</f>
        <v>2.468914120475491</v>
      </c>
      <c r="W15" s="59">
        <f>V15*SQRT(12)</f>
        <v>8.552569392375558</v>
      </c>
      <c r="X15" s="41">
        <v>30</v>
      </c>
      <c r="Y15" s="2">
        <f>P15/X15</f>
        <v>19.66516806722689</v>
      </c>
      <c r="Z15" s="41">
        <v>30</v>
      </c>
      <c r="AA15" s="13">
        <f>X15*Z15</f>
        <v>900</v>
      </c>
    </row>
    <row r="16" spans="1:27" ht="13.5">
      <c r="A16" s="36">
        <v>4.5</v>
      </c>
      <c r="B16" s="36">
        <v>4</v>
      </c>
      <c r="C16" s="9">
        <f>A16*B16</f>
        <v>18</v>
      </c>
      <c r="D16" s="36">
        <v>3.75</v>
      </c>
      <c r="E16" s="36">
        <v>1.88</v>
      </c>
      <c r="F16" s="30">
        <f>1.3*A16*D16+1.3*B16*E16</f>
        <v>31.713500000000003</v>
      </c>
      <c r="G16" s="36">
        <v>2.38</v>
      </c>
      <c r="H16" s="36">
        <v>3.43</v>
      </c>
      <c r="I16" s="36">
        <v>2</v>
      </c>
      <c r="J16" s="1">
        <f>(1.3*G16+1.5*H16+1.5*I16)*C16</f>
        <v>202.30200000000002</v>
      </c>
      <c r="K16" s="38">
        <v>3</v>
      </c>
      <c r="L16" s="10">
        <f>(J16+F16)*K16</f>
        <v>702.0465000000002</v>
      </c>
      <c r="M16" s="33">
        <v>28</v>
      </c>
      <c r="N16" s="19">
        <f>0.85*M16/1.5</f>
        <v>15.866666666666667</v>
      </c>
      <c r="O16" s="19">
        <f>N16*0.5</f>
        <v>7.933333333333334</v>
      </c>
      <c r="P16" s="16">
        <f>L16*10/O16</f>
        <v>884.9325630252104</v>
      </c>
      <c r="Q16" s="57">
        <f>SQRT(P16)</f>
        <v>29.747816105139723</v>
      </c>
      <c r="R16" s="44">
        <v>32308</v>
      </c>
      <c r="S16" s="41">
        <v>1</v>
      </c>
      <c r="T16" s="41">
        <v>3.5</v>
      </c>
      <c r="U16" s="2">
        <f>PI()*SQRT(R16/N16)</f>
        <v>141.76272762885452</v>
      </c>
      <c r="V16" s="2">
        <f>S16*T16*100/U16</f>
        <v>2.468914120475491</v>
      </c>
      <c r="W16" s="59">
        <f>V16*SQRT(12)</f>
        <v>8.552569392375558</v>
      </c>
      <c r="X16" s="41">
        <v>35</v>
      </c>
      <c r="Y16" s="2">
        <f>P16/X16</f>
        <v>25.28378751500601</v>
      </c>
      <c r="Z16" s="41">
        <v>35</v>
      </c>
      <c r="AA16" s="13">
        <f>X16*Z16</f>
        <v>1225</v>
      </c>
    </row>
    <row r="17" spans="1:27" ht="13.5">
      <c r="A17" s="36">
        <v>4.5</v>
      </c>
      <c r="B17" s="36">
        <v>4</v>
      </c>
      <c r="C17" s="9">
        <f>A17*B17</f>
        <v>18</v>
      </c>
      <c r="D17" s="36">
        <v>3.75</v>
      </c>
      <c r="E17" s="36">
        <v>1.88</v>
      </c>
      <c r="F17" s="30">
        <f>1.3*A17*D17+1.3*B17*E17</f>
        <v>31.713500000000003</v>
      </c>
      <c r="G17" s="36">
        <v>2.38</v>
      </c>
      <c r="H17" s="36">
        <v>3.43</v>
      </c>
      <c r="I17" s="36">
        <v>2</v>
      </c>
      <c r="J17" s="1">
        <f>(1.3*G17+1.5*H17+1.5*I17)*C17</f>
        <v>202.30200000000002</v>
      </c>
      <c r="K17" s="38">
        <v>4</v>
      </c>
      <c r="L17" s="10">
        <f>(J17+F17)*K17</f>
        <v>936.0620000000001</v>
      </c>
      <c r="M17" s="33">
        <v>28</v>
      </c>
      <c r="N17" s="19">
        <f>0.85*M17/1.5</f>
        <v>15.866666666666667</v>
      </c>
      <c r="O17" s="19">
        <f>N17*0.5</f>
        <v>7.933333333333334</v>
      </c>
      <c r="P17" s="16">
        <f>L17*10/O17</f>
        <v>1179.9100840336134</v>
      </c>
      <c r="Q17" s="57">
        <f>SQRT(P17)</f>
        <v>34.3498192722118</v>
      </c>
      <c r="R17" s="44">
        <v>32308</v>
      </c>
      <c r="S17" s="41">
        <v>1</v>
      </c>
      <c r="T17" s="41">
        <v>3.5</v>
      </c>
      <c r="U17" s="2">
        <f>PI()*SQRT(R17/N17)</f>
        <v>141.76272762885452</v>
      </c>
      <c r="V17" s="2">
        <f>S17*T17*100/U17</f>
        <v>2.468914120475491</v>
      </c>
      <c r="W17" s="59">
        <f>V17*SQRT(12)</f>
        <v>8.552569392375558</v>
      </c>
      <c r="X17" s="41">
        <v>35</v>
      </c>
      <c r="Y17" s="2">
        <f>P17/X17</f>
        <v>33.71171668667467</v>
      </c>
      <c r="Z17" s="41">
        <v>35</v>
      </c>
      <c r="AA17" s="13">
        <f>X17*Z17</f>
        <v>1225</v>
      </c>
    </row>
    <row r="18" ht="12.75">
      <c r="A18" s="62" t="s">
        <v>92</v>
      </c>
    </row>
    <row r="19" spans="1:27" ht="13.5">
      <c r="A19" s="36">
        <v>4.5</v>
      </c>
      <c r="B19" s="36">
        <v>2</v>
      </c>
      <c r="C19" s="9">
        <f>A19*B19</f>
        <v>9</v>
      </c>
      <c r="D19" s="36">
        <v>2.25</v>
      </c>
      <c r="E19" s="36">
        <v>1.88</v>
      </c>
      <c r="F19" s="30">
        <f>1.3*A19*D19+1.3*B19*E19</f>
        <v>18.0505</v>
      </c>
      <c r="G19" s="36">
        <v>2.38</v>
      </c>
      <c r="H19" s="36">
        <v>3.43</v>
      </c>
      <c r="I19" s="36">
        <v>2</v>
      </c>
      <c r="J19" s="1">
        <f>(1.3*G19+1.5*H19+1.5*I19)*C19</f>
        <v>101.15100000000001</v>
      </c>
      <c r="K19" s="38">
        <v>1</v>
      </c>
      <c r="L19" s="10">
        <f>(J19+F19)*K19</f>
        <v>119.20150000000001</v>
      </c>
      <c r="M19" s="33">
        <v>28</v>
      </c>
      <c r="N19" s="19">
        <f>0.85*M19/1.5</f>
        <v>15.866666666666667</v>
      </c>
      <c r="O19" s="19">
        <f>N19*0.5</f>
        <v>7.933333333333334</v>
      </c>
      <c r="P19" s="16">
        <f>L19*10/O19</f>
        <v>150.25399159663866</v>
      </c>
      <c r="Q19" s="57">
        <f>SQRT(P19)</f>
        <v>12.25781349167292</v>
      </c>
      <c r="R19" s="44">
        <v>32308</v>
      </c>
      <c r="S19" s="41">
        <v>1</v>
      </c>
      <c r="T19" s="41">
        <v>3.5</v>
      </c>
      <c r="U19" s="2">
        <f>PI()*SQRT(R19/N19)</f>
        <v>141.76272762885452</v>
      </c>
      <c r="V19" s="2">
        <f>S19*T19*100/U19</f>
        <v>2.468914120475491</v>
      </c>
      <c r="W19" s="59">
        <f>V19*SQRT(12)</f>
        <v>8.552569392375558</v>
      </c>
      <c r="X19" s="41">
        <v>30</v>
      </c>
      <c r="Y19" s="2">
        <f>P19/X19</f>
        <v>5.0084663865546215</v>
      </c>
      <c r="Z19" s="41">
        <v>30</v>
      </c>
      <c r="AA19" s="13">
        <f>X19*Z19</f>
        <v>900</v>
      </c>
    </row>
    <row r="20" spans="1:27" ht="13.5">
      <c r="A20" s="36">
        <v>4.5</v>
      </c>
      <c r="B20" s="36">
        <v>2</v>
      </c>
      <c r="C20" s="9">
        <f>A20*B20</f>
        <v>9</v>
      </c>
      <c r="D20" s="36">
        <v>2.25</v>
      </c>
      <c r="E20" s="36">
        <v>1.88</v>
      </c>
      <c r="F20" s="30">
        <f>1.3*A20*D20+1.3*B20*E20</f>
        <v>18.0505</v>
      </c>
      <c r="G20" s="36">
        <v>2.38</v>
      </c>
      <c r="H20" s="36">
        <v>3.43</v>
      </c>
      <c r="I20" s="36">
        <v>2</v>
      </c>
      <c r="J20" s="1">
        <f>(1.3*G20+1.5*H20+1.5*I20)*C20</f>
        <v>101.15100000000001</v>
      </c>
      <c r="K20" s="38">
        <v>2</v>
      </c>
      <c r="L20" s="10">
        <f>(J20+F20)*K20</f>
        <v>238.40300000000002</v>
      </c>
      <c r="M20" s="33">
        <v>28</v>
      </c>
      <c r="N20" s="19">
        <f>0.85*M20/1.5</f>
        <v>15.866666666666667</v>
      </c>
      <c r="O20" s="19">
        <f>N20*0.5</f>
        <v>7.933333333333334</v>
      </c>
      <c r="P20" s="16">
        <f>L20*10/O20</f>
        <v>300.5079831932773</v>
      </c>
      <c r="Q20" s="57">
        <f>SQRT(P20)</f>
        <v>17.335166084963745</v>
      </c>
      <c r="R20" s="44">
        <v>32308</v>
      </c>
      <c r="S20" s="41">
        <v>1</v>
      </c>
      <c r="T20" s="41">
        <v>3.5</v>
      </c>
      <c r="U20" s="2">
        <f>PI()*SQRT(R20/N20)</f>
        <v>141.76272762885452</v>
      </c>
      <c r="V20" s="2">
        <f>S20*T20*100/U20</f>
        <v>2.468914120475491</v>
      </c>
      <c r="W20" s="59">
        <f>V20*SQRT(12)</f>
        <v>8.552569392375558</v>
      </c>
      <c r="X20" s="41">
        <v>30</v>
      </c>
      <c r="Y20" s="2">
        <f>P20/X20</f>
        <v>10.016932773109243</v>
      </c>
      <c r="Z20" s="41">
        <v>30</v>
      </c>
      <c r="AA20" s="13">
        <f>X20*Z20</f>
        <v>900</v>
      </c>
    </row>
    <row r="21" spans="1:27" ht="13.5">
      <c r="A21" s="36">
        <v>4.5</v>
      </c>
      <c r="B21" s="36">
        <v>2</v>
      </c>
      <c r="C21" s="9">
        <f>A21*B21</f>
        <v>9</v>
      </c>
      <c r="D21" s="36">
        <v>2.25</v>
      </c>
      <c r="E21" s="36">
        <v>1.88</v>
      </c>
      <c r="F21" s="30">
        <f>1.3*A21*D21+1.3*B21*E21</f>
        <v>18.0505</v>
      </c>
      <c r="G21" s="36">
        <v>2.38</v>
      </c>
      <c r="H21" s="36">
        <v>3.43</v>
      </c>
      <c r="I21" s="36">
        <v>2</v>
      </c>
      <c r="J21" s="1">
        <f>(1.3*G21+1.5*H21+1.5*I21)*C21</f>
        <v>101.15100000000001</v>
      </c>
      <c r="K21" s="38">
        <v>3</v>
      </c>
      <c r="L21" s="10">
        <f>(J21+F21)*K21</f>
        <v>357.60450000000003</v>
      </c>
      <c r="M21" s="33">
        <v>28</v>
      </c>
      <c r="N21" s="19">
        <f>0.85*M21/1.5</f>
        <v>15.866666666666667</v>
      </c>
      <c r="O21" s="19">
        <f>N21*0.5</f>
        <v>7.933333333333334</v>
      </c>
      <c r="P21" s="16">
        <f>L21*10/O21</f>
        <v>450.76197478991594</v>
      </c>
      <c r="Q21" s="57">
        <f>SQRT(P21)</f>
        <v>21.23115575728076</v>
      </c>
      <c r="R21" s="44">
        <v>32308</v>
      </c>
      <c r="S21" s="41">
        <v>1</v>
      </c>
      <c r="T21" s="41">
        <v>3.5</v>
      </c>
      <c r="U21" s="2">
        <f>PI()*SQRT(R21/N21)</f>
        <v>141.76272762885452</v>
      </c>
      <c r="V21" s="2">
        <f>S21*T21*100/U21</f>
        <v>2.468914120475491</v>
      </c>
      <c r="W21" s="59">
        <f>V21*SQRT(12)</f>
        <v>8.552569392375558</v>
      </c>
      <c r="X21" s="41">
        <v>30</v>
      </c>
      <c r="Y21" s="2">
        <f>P21/X21</f>
        <v>15.025399159663865</v>
      </c>
      <c r="Z21" s="41">
        <v>30</v>
      </c>
      <c r="AA21" s="13">
        <f>X21*Z21</f>
        <v>900</v>
      </c>
    </row>
    <row r="22" spans="1:27" ht="13.5">
      <c r="A22" s="36">
        <v>4.5</v>
      </c>
      <c r="B22" s="36">
        <v>2</v>
      </c>
      <c r="C22" s="9">
        <f>A22*B22</f>
        <v>9</v>
      </c>
      <c r="D22" s="36">
        <v>2.25</v>
      </c>
      <c r="E22" s="36">
        <v>1.88</v>
      </c>
      <c r="F22" s="30">
        <f>1.3*A22*D22+1.3*B22*E22</f>
        <v>18.0505</v>
      </c>
      <c r="G22" s="36">
        <v>2.38</v>
      </c>
      <c r="H22" s="36">
        <v>3.43</v>
      </c>
      <c r="I22" s="36">
        <v>2</v>
      </c>
      <c r="J22" s="1">
        <f>(1.3*G22+1.5*H22+1.5*I22)*C22</f>
        <v>101.15100000000001</v>
      </c>
      <c r="K22" s="38">
        <v>4</v>
      </c>
      <c r="L22" s="10">
        <f>(J22+F22)*K22</f>
        <v>476.80600000000004</v>
      </c>
      <c r="M22" s="33">
        <v>28</v>
      </c>
      <c r="N22" s="19">
        <f>0.85*M22/1.5</f>
        <v>15.866666666666667</v>
      </c>
      <c r="O22" s="19">
        <f>N22*0.5</f>
        <v>7.933333333333334</v>
      </c>
      <c r="P22" s="16">
        <f>L22*10/O22</f>
        <v>601.0159663865546</v>
      </c>
      <c r="Q22" s="57">
        <f>SQRT(P22)</f>
        <v>24.51562698334584</v>
      </c>
      <c r="R22" s="44">
        <v>32308</v>
      </c>
      <c r="S22" s="41">
        <v>1</v>
      </c>
      <c r="T22" s="41">
        <v>3.5</v>
      </c>
      <c r="U22" s="2">
        <f>PI()*SQRT(R22/N22)</f>
        <v>141.76272762885452</v>
      </c>
      <c r="V22" s="2">
        <f>S22*T22*100/U22</f>
        <v>2.468914120475491</v>
      </c>
      <c r="W22" s="59">
        <f>V22*SQRT(12)</f>
        <v>8.552569392375558</v>
      </c>
      <c r="X22" s="41">
        <v>30</v>
      </c>
      <c r="Y22" s="2">
        <f>P22/X22</f>
        <v>20.033865546218486</v>
      </c>
      <c r="Z22" s="41">
        <v>30</v>
      </c>
      <c r="AA22" s="13">
        <f>X22*Z22</f>
        <v>900</v>
      </c>
    </row>
  </sheetData>
  <sheetProtection/>
  <printOptions/>
  <pageMargins left="0.75" right="0.75" top="1" bottom="1" header="0.5" footer="0.5"/>
  <pageSetup horizontalDpi="1200" verticalDpi="12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Lavinia Zampano</cp:lastModifiedBy>
  <cp:lastPrinted>2011-03-29T18:14:40Z</cp:lastPrinted>
  <dcterms:created xsi:type="dcterms:W3CDTF">2010-04-15T07:05:20Z</dcterms:created>
  <dcterms:modified xsi:type="dcterms:W3CDTF">2020-11-23T17:39:56Z</dcterms:modified>
  <cp:category/>
  <cp:version/>
  <cp:contentType/>
  <cp:contentStatus/>
</cp:coreProperties>
</file>