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<sst xmlns="http://schemas.openxmlformats.org/spreadsheetml/2006/main" count="250" uniqueCount="170">
  <si>
    <t>Kv2</t>
  </si>
  <si>
    <t>Kv3</t>
  </si>
  <si>
    <t>Kv4</t>
  </si>
  <si>
    <t>dv3</t>
  </si>
  <si>
    <t>dv4</t>
  </si>
  <si>
    <t>H (m)</t>
  </si>
  <si>
    <t>Kv1(KN/m)</t>
  </si>
  <si>
    <t>dv2 (m)</t>
  </si>
  <si>
    <t>Ko1(KN/m)</t>
  </si>
  <si>
    <t>Ko2</t>
  </si>
  <si>
    <t>Ko3</t>
  </si>
  <si>
    <t>do3</t>
  </si>
  <si>
    <t xml:space="preserve"> </t>
  </si>
  <si>
    <t>y</t>
  </si>
  <si>
    <t>c</t>
  </si>
  <si>
    <t>q_p</t>
  </si>
  <si>
    <t>q_a</t>
  </si>
  <si>
    <t>Area tot (mq)</t>
  </si>
  <si>
    <t>q_s (KN/mq)</t>
  </si>
  <si>
    <t>X_G</t>
  </si>
  <si>
    <t>Y_G</t>
  </si>
  <si>
    <t>x_G1 (m)</t>
  </si>
  <si>
    <t>Y_C</t>
  </si>
  <si>
    <t>X_C (m)</t>
  </si>
  <si>
    <t>area_2</t>
  </si>
  <si>
    <t>y_G1</t>
  </si>
  <si>
    <t>x_G2</t>
  </si>
  <si>
    <t>y_G2</t>
  </si>
  <si>
    <t>dd_v1</t>
  </si>
  <si>
    <t>dd_v2</t>
  </si>
  <si>
    <t>dd_v3</t>
  </si>
  <si>
    <t>dd_v4</t>
  </si>
  <si>
    <t>dd_o1</t>
  </si>
  <si>
    <t>dd_o2</t>
  </si>
  <si>
    <t>dd_o3</t>
  </si>
  <si>
    <t>modulo di Young</t>
  </si>
  <si>
    <t>rigidezza traslante contr.vert.1</t>
  </si>
  <si>
    <t>rigidezza traslante contr.vert.2</t>
  </si>
  <si>
    <t>rigidezza traslante contr.vert.3</t>
  </si>
  <si>
    <t>rigidezza traslante contr.vert.4</t>
  </si>
  <si>
    <t>rigidezza traslante contr.orizz.1</t>
  </si>
  <si>
    <t>rigidezza traslante contr.orizz.2</t>
  </si>
  <si>
    <t>rigidezza traslante contr.orizz.3</t>
  </si>
  <si>
    <t>distanza orizzontale controvento dal punto O</t>
  </si>
  <si>
    <t>distanza verticale controvento punto O</t>
  </si>
  <si>
    <t>do2</t>
  </si>
  <si>
    <t>Area totale impalcato</t>
  </si>
  <si>
    <t>coordinata X centro area 1</t>
  </si>
  <si>
    <t>coordinata Y centro area 1</t>
  </si>
  <si>
    <t>coordinata X centro area 2</t>
  </si>
  <si>
    <t>coordinata Y centro area 2</t>
  </si>
  <si>
    <t>coordinata X centro rigidezze</t>
  </si>
  <si>
    <t>coordinata Y centro rigidezze</t>
  </si>
  <si>
    <t>rigidezza totale orizzontale</t>
  </si>
  <si>
    <t>rigidezza totale verticale</t>
  </si>
  <si>
    <t>distanze controvento dal centro rigidezze</t>
  </si>
  <si>
    <t>rigidezza torsionale totale</t>
  </si>
  <si>
    <t>ϕ</t>
  </si>
  <si>
    <t>Fv2</t>
  </si>
  <si>
    <t>Fv3</t>
  </si>
  <si>
    <t>Fv4</t>
  </si>
  <si>
    <t>Fo1</t>
  </si>
  <si>
    <t>Fo2</t>
  </si>
  <si>
    <t>Fo3</t>
  </si>
  <si>
    <t>carico permanente di natura strutturale</t>
  </si>
  <si>
    <t>sovraccarico permanente</t>
  </si>
  <si>
    <t>sovraccarico accidentale</t>
  </si>
  <si>
    <t>carico totale permamente</t>
  </si>
  <si>
    <t>carico totale accidentale</t>
  </si>
  <si>
    <t>coefficiente di contemporaneità</t>
  </si>
  <si>
    <t>Pesi sismici</t>
  </si>
  <si>
    <t>coefficiente di intensità sismica</t>
  </si>
  <si>
    <t>rotazione impalcato</t>
  </si>
  <si>
    <t>Forza sul controvento verticale 1</t>
  </si>
  <si>
    <t>Forza sul controvento verticale 2</t>
  </si>
  <si>
    <t>Forza sul controvento verticale 3</t>
  </si>
  <si>
    <t>Forza sul controvento verticale 4</t>
  </si>
  <si>
    <t>Forza sul controvento orizzontale 1</t>
  </si>
  <si>
    <t>Forza sul controvento orizzontale 2</t>
  </si>
  <si>
    <t>Forza sul controvento orizzontale 3</t>
  </si>
  <si>
    <t>G (KN)</t>
  </si>
  <si>
    <t>traslazione orizzontale</t>
  </si>
  <si>
    <t>traslazione verticale</t>
  </si>
  <si>
    <t>K_ϕ (KN*m)</t>
  </si>
  <si>
    <t xml:space="preserve"> E (N/mmq)</t>
  </si>
  <si>
    <t>rigidezza traslante telaio 1</t>
  </si>
  <si>
    <t>rigidezza traslante telaio 2</t>
  </si>
  <si>
    <t>rigidezza traslante telaio 3</t>
  </si>
  <si>
    <t>rigidezza traslante telaio 4</t>
  </si>
  <si>
    <t>rigidezza traslante telaio 5</t>
  </si>
  <si>
    <t>rigidezza traslante telaio 7</t>
  </si>
  <si>
    <t>rigidezza traslante telaio 6</t>
  </si>
  <si>
    <t xml:space="preserve"> E</t>
  </si>
  <si>
    <t>H</t>
  </si>
  <si>
    <t>altezza dei pilastri</t>
  </si>
  <si>
    <t>area_1 (mq)</t>
  </si>
  <si>
    <t>misura dell'area superficie 1area 1 (misura)</t>
  </si>
  <si>
    <t>misura dell'area superficie 2</t>
  </si>
  <si>
    <t>coordinata X centro d'area impalcato (centro massa)</t>
  </si>
  <si>
    <t>coordinata Y centro d'area impalcato (centro massa)</t>
  </si>
  <si>
    <t>K_T (KN/m)</t>
  </si>
  <si>
    <t>Step 1: calcolo delle rigidezze traslanti dei controventi dell'edificio</t>
  </si>
  <si>
    <t>Step 2: tabella sinottica controventi e distanze</t>
  </si>
  <si>
    <t>Step 3: calcolo del centro di massa</t>
  </si>
  <si>
    <t>Step 4: calcolo del centro di rigidezze e delle rigidezze globali</t>
  </si>
  <si>
    <t>Step 5: analisi dei carichi sismici</t>
  </si>
  <si>
    <t>Q (KN)</t>
  </si>
  <si>
    <t>W (KN)</t>
  </si>
  <si>
    <t>F (KN)</t>
  </si>
  <si>
    <t>Forza sismica orizzontale</t>
  </si>
  <si>
    <t>Step 6: ripartizione forza sismica lungo X</t>
  </si>
  <si>
    <t>Step 7: ripartizione forza sismica lungo Y</t>
  </si>
  <si>
    <t>M (KN*m)</t>
  </si>
  <si>
    <t>M (KN*M)</t>
  </si>
  <si>
    <t>Ko_tot</t>
  </si>
  <si>
    <t>Kv_tot</t>
  </si>
  <si>
    <t>u_o (m)</t>
  </si>
  <si>
    <t>Fv1 (KN)</t>
  </si>
  <si>
    <t>v_o (KN)</t>
  </si>
  <si>
    <t>momento torcente (positivo se antiorario)</t>
  </si>
  <si>
    <t>rotazione impalcato (positiva se antioraria)</t>
  </si>
  <si>
    <t>momento torcente</t>
  </si>
  <si>
    <t>pilastri che individuano il telaio</t>
  </si>
  <si>
    <t>1-5</t>
  </si>
  <si>
    <t>2-6</t>
  </si>
  <si>
    <t>3-7-9</t>
  </si>
  <si>
    <t>4-8-10</t>
  </si>
  <si>
    <t>1-2-3-4</t>
  </si>
  <si>
    <t>5-6-7-8</t>
  </si>
  <si>
    <t>9-10</t>
  </si>
  <si>
    <t>Telaio 1v</t>
  </si>
  <si>
    <t>Telaio 2v</t>
  </si>
  <si>
    <t>Telaio 3v</t>
  </si>
  <si>
    <t>Telaio 4v</t>
  </si>
  <si>
    <t>Telaio 1o</t>
  </si>
  <si>
    <t>Telaio 2o</t>
  </si>
  <si>
    <t>Telaio 3o</t>
  </si>
  <si>
    <t xml:space="preserve">                                                                                                                 </t>
  </si>
  <si>
    <t>CONTR. MINORE</t>
  </si>
  <si>
    <t>CONTR. MAGGIORE</t>
  </si>
  <si>
    <t>I maggiore</t>
  </si>
  <si>
    <t>I minore</t>
  </si>
  <si>
    <t>rigidezza controvento 1-2</t>
  </si>
  <si>
    <t>K_1-2 (KN/m)</t>
  </si>
  <si>
    <t>K_9-7 (KN/m)</t>
  </si>
  <si>
    <t>rigidezza pilastro 2</t>
  </si>
  <si>
    <t>rigidezza pilastro 3</t>
  </si>
  <si>
    <t>rigidezza pilastro 6</t>
  </si>
  <si>
    <t>K_2(KN/m)</t>
  </si>
  <si>
    <t>K_6(KN/m)</t>
  </si>
  <si>
    <t>K_3(KN/m)</t>
  </si>
  <si>
    <t>rigidezza pilastro 9-7</t>
  </si>
  <si>
    <t>rigidezza pilastro 1</t>
  </si>
  <si>
    <t>K_4-8(KN/m)</t>
  </si>
  <si>
    <t>rigidezza controvento 4-8</t>
  </si>
  <si>
    <t>rigidezza pilastro 4</t>
  </si>
  <si>
    <t>K_4(KN/m)</t>
  </si>
  <si>
    <t>K_1 (KN/m)</t>
  </si>
  <si>
    <t>K_2-3(KN/m)</t>
  </si>
  <si>
    <t>K_3-4(KN/m)</t>
  </si>
  <si>
    <t>rigidezza controvento 2-3</t>
  </si>
  <si>
    <t>rigidezza controvento 3-4</t>
  </si>
  <si>
    <t>K_5-6(KN/m)</t>
  </si>
  <si>
    <t>K_7 (KN/m)</t>
  </si>
  <si>
    <t>K_8 (KN/m)</t>
  </si>
  <si>
    <t>rigidezza pilastro 7</t>
  </si>
  <si>
    <t>rigidezza pilastro 8</t>
  </si>
  <si>
    <t>K_9-10(KN/m)</t>
  </si>
  <si>
    <t>rigidezza controvento 5-6</t>
  </si>
  <si>
    <t>rigidezza controvento 9-10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</si>
</sst>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"/>
    <numFmt numFmtId="173" formatCode="0.000"/>
    <numFmt numFmtId="174" formatCode="0.0000"/>
  </numFmts>
  <fonts count="38">
    <font>
      <sz val="10"/>
      <name val="Arial"/>
      <family val="0"/>
    </font>
    <font>
      <sz val="8"/>
      <name val="Arial"/>
      <family val="0"/>
    </font>
    <font>
      <sz val="10"/>
      <name val="GreekC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73" fontId="0" fillId="2" borderId="11" xfId="0" applyNumberForma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0" fontId="3" fillId="34" borderId="2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3" xfId="0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173" fontId="0" fillId="2" borderId="11" xfId="0" applyNumberForma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172" fontId="0" fillId="2" borderId="1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1">
      <selection activeCell="G83" sqref="E50:G83"/>
    </sheetView>
  </sheetViews>
  <sheetFormatPr defaultColWidth="9.140625" defaultRowHeight="12.75"/>
  <cols>
    <col min="1" max="1" width="12.8515625" style="1" customWidth="1"/>
    <col min="2" max="2" width="10.57421875" style="9" bestFit="1" customWidth="1"/>
    <col min="3" max="3" width="45.28125" style="0" bestFit="1" customWidth="1"/>
    <col min="4" max="4" width="10.7109375" style="0" customWidth="1"/>
    <col min="5" max="5" width="12.8515625" style="5" customWidth="1"/>
    <col min="6" max="6" width="10.57421875" style="1" bestFit="1" customWidth="1"/>
    <col min="7" max="7" width="45.28125" style="0" customWidth="1"/>
    <col min="8" max="8" width="9.7109375" style="0" customWidth="1"/>
    <col min="9" max="9" width="18.28125" style="0" customWidth="1"/>
    <col min="10" max="10" width="9.421875" style="0" customWidth="1"/>
    <col min="11" max="11" width="6.00390625" style="0" customWidth="1"/>
    <col min="12" max="12" width="6.140625" style="0" customWidth="1"/>
    <col min="13" max="13" width="6.8515625" style="0" customWidth="1"/>
    <col min="14" max="14" width="7.140625" style="0" customWidth="1"/>
  </cols>
  <sheetData>
    <row r="1" spans="1:7" ht="12.75">
      <c r="A1" s="44" t="s">
        <v>101</v>
      </c>
      <c r="B1" s="45"/>
      <c r="C1" s="45"/>
      <c r="D1" s="45"/>
      <c r="E1" s="45"/>
      <c r="F1" s="45"/>
      <c r="G1" s="46"/>
    </row>
    <row r="2" spans="1:7" ht="13.5" thickBot="1">
      <c r="A2" s="47"/>
      <c r="B2" s="48"/>
      <c r="C2" s="48"/>
      <c r="D2" s="48"/>
      <c r="E2" s="48"/>
      <c r="F2" s="48"/>
      <c r="G2" s="49"/>
    </row>
    <row r="3" ht="13.5" thickBot="1"/>
    <row r="4" spans="1:10" ht="13.5" thickBot="1">
      <c r="A4" s="27" t="s">
        <v>130</v>
      </c>
      <c r="B4" s="28" t="s">
        <v>123</v>
      </c>
      <c r="C4" s="26" t="s">
        <v>122</v>
      </c>
      <c r="D4" t="s">
        <v>12</v>
      </c>
      <c r="E4" s="27" t="s">
        <v>134</v>
      </c>
      <c r="F4" s="28" t="s">
        <v>127</v>
      </c>
      <c r="G4" s="26" t="s">
        <v>122</v>
      </c>
      <c r="H4" t="s">
        <v>12</v>
      </c>
      <c r="I4" t="s">
        <v>138</v>
      </c>
      <c r="J4">
        <f>2124.6321*10^-1</f>
        <v>212.46321</v>
      </c>
    </row>
    <row r="5" spans="1:10" ht="12.75">
      <c r="A5" s="16" t="s">
        <v>84</v>
      </c>
      <c r="B5" s="17">
        <v>21000</v>
      </c>
      <c r="C5" s="25" t="s">
        <v>35</v>
      </c>
      <c r="E5" s="16" t="s">
        <v>92</v>
      </c>
      <c r="F5" s="17">
        <v>21000</v>
      </c>
      <c r="G5" s="25" t="s">
        <v>35</v>
      </c>
      <c r="I5" t="s">
        <v>139</v>
      </c>
      <c r="J5">
        <f>502.09*10^-1</f>
        <v>50.209</v>
      </c>
    </row>
    <row r="6" spans="1:10" ht="12.75">
      <c r="A6" s="3" t="s">
        <v>5</v>
      </c>
      <c r="B6" s="8">
        <v>3.2</v>
      </c>
      <c r="C6" s="2" t="s">
        <v>94</v>
      </c>
      <c r="E6" s="3" t="s">
        <v>93</v>
      </c>
      <c r="F6" s="8">
        <v>3.2</v>
      </c>
      <c r="G6" s="2" t="s">
        <v>94</v>
      </c>
      <c r="I6" t="s">
        <v>140</v>
      </c>
      <c r="J6">
        <f>3*(21000*5696)/3.2^3*10^-5</f>
        <v>109.51171874999999</v>
      </c>
    </row>
    <row r="7" spans="1:10" ht="12.75">
      <c r="A7" s="10" t="s">
        <v>143</v>
      </c>
      <c r="B7" s="11">
        <f>J4</f>
        <v>212.46321</v>
      </c>
      <c r="C7" s="12" t="s">
        <v>142</v>
      </c>
      <c r="E7" s="10" t="s">
        <v>157</v>
      </c>
      <c r="F7" s="11">
        <f>J6</f>
        <v>109.51171874999999</v>
      </c>
      <c r="G7" s="12" t="s">
        <v>152</v>
      </c>
      <c r="I7" t="s">
        <v>141</v>
      </c>
      <c r="J7">
        <f>3*(21000*2003)/3.2^3*10^-5</f>
        <v>38.50982666015624</v>
      </c>
    </row>
    <row r="8" spans="1:7" ht="15" customHeight="1">
      <c r="A8" s="10"/>
      <c r="B8" s="11"/>
      <c r="C8" s="12"/>
      <c r="E8" s="10" t="s">
        <v>158</v>
      </c>
      <c r="F8" s="11">
        <f>J4</f>
        <v>212.46321</v>
      </c>
      <c r="G8" s="12" t="s">
        <v>160</v>
      </c>
    </row>
    <row r="9" spans="1:7" ht="12.75">
      <c r="A9" s="10"/>
      <c r="B9" s="11"/>
      <c r="C9" s="12"/>
      <c r="E9" s="10" t="s">
        <v>159</v>
      </c>
      <c r="F9" s="11">
        <f>J4</f>
        <v>212.46321</v>
      </c>
      <c r="G9" s="12" t="s">
        <v>161</v>
      </c>
    </row>
    <row r="10" spans="1:7" ht="12.75">
      <c r="A10" s="33" t="s">
        <v>100</v>
      </c>
      <c r="B10" s="32">
        <f>SUM(B7:B9)</f>
        <v>212.46321</v>
      </c>
      <c r="C10" s="35" t="s">
        <v>85</v>
      </c>
      <c r="D10" s="15"/>
      <c r="E10" s="33" t="s">
        <v>100</v>
      </c>
      <c r="F10" s="32">
        <f>SUM(F7:F9)</f>
        <v>534.43813875</v>
      </c>
      <c r="G10" s="34" t="s">
        <v>89</v>
      </c>
    </row>
    <row r="11" spans="1:7" ht="13.5" thickBot="1">
      <c r="A11" s="21" t="s">
        <v>12</v>
      </c>
      <c r="B11" s="22" t="s">
        <v>12</v>
      </c>
      <c r="C11" s="23" t="s">
        <v>12</v>
      </c>
      <c r="D11" s="13"/>
      <c r="E11" s="14" t="s">
        <v>12</v>
      </c>
      <c r="F11" s="14"/>
      <c r="G11" s="13" t="s">
        <v>12</v>
      </c>
    </row>
    <row r="12" spans="1:8" ht="13.5" thickBot="1">
      <c r="A12" s="27" t="s">
        <v>131</v>
      </c>
      <c r="B12" s="28" t="s">
        <v>124</v>
      </c>
      <c r="C12" s="26" t="s">
        <v>122</v>
      </c>
      <c r="D12" t="s">
        <v>12</v>
      </c>
      <c r="E12" s="27" t="s">
        <v>135</v>
      </c>
      <c r="F12" s="28" t="s">
        <v>128</v>
      </c>
      <c r="G12" s="26" t="s">
        <v>122</v>
      </c>
      <c r="H12" t="s">
        <v>12</v>
      </c>
    </row>
    <row r="13" spans="1:7" ht="12.75">
      <c r="A13" s="16" t="s">
        <v>92</v>
      </c>
      <c r="B13" s="17">
        <v>21000</v>
      </c>
      <c r="C13" s="25" t="s">
        <v>35</v>
      </c>
      <c r="E13" s="16" t="s">
        <v>92</v>
      </c>
      <c r="F13" s="17">
        <v>21000</v>
      </c>
      <c r="G13" s="25" t="s">
        <v>35</v>
      </c>
    </row>
    <row r="14" spans="1:7" ht="12.75">
      <c r="A14" s="3" t="s">
        <v>93</v>
      </c>
      <c r="B14" s="8">
        <v>3.2</v>
      </c>
      <c r="C14" s="2" t="s">
        <v>94</v>
      </c>
      <c r="E14" s="3" t="s">
        <v>93</v>
      </c>
      <c r="F14" s="8">
        <v>3.2</v>
      </c>
      <c r="G14" s="2" t="s">
        <v>94</v>
      </c>
    </row>
    <row r="15" spans="1:7" ht="12.75">
      <c r="A15" s="10" t="s">
        <v>148</v>
      </c>
      <c r="B15" s="11">
        <f>J6</f>
        <v>109.51171874999999</v>
      </c>
      <c r="C15" s="12" t="s">
        <v>145</v>
      </c>
      <c r="E15" s="10" t="s">
        <v>162</v>
      </c>
      <c r="F15" s="11">
        <f>J5</f>
        <v>50.209</v>
      </c>
      <c r="G15" s="12" t="s">
        <v>168</v>
      </c>
    </row>
    <row r="16" spans="1:7" ht="15" customHeight="1">
      <c r="A16" s="10" t="s">
        <v>149</v>
      </c>
      <c r="B16" s="11">
        <f>J6</f>
        <v>109.51171874999999</v>
      </c>
      <c r="C16" s="12" t="s">
        <v>147</v>
      </c>
      <c r="E16" s="10" t="s">
        <v>163</v>
      </c>
      <c r="F16" s="11">
        <f>J6</f>
        <v>109.51171874999999</v>
      </c>
      <c r="G16" s="12" t="s">
        <v>165</v>
      </c>
    </row>
    <row r="17" spans="1:7" ht="12.75">
      <c r="A17" s="10"/>
      <c r="B17" s="11"/>
      <c r="C17" s="12"/>
      <c r="E17" s="10" t="s">
        <v>164</v>
      </c>
      <c r="F17" s="11">
        <f>J6</f>
        <v>109.51171874999999</v>
      </c>
      <c r="G17" s="12" t="s">
        <v>166</v>
      </c>
    </row>
    <row r="18" spans="1:7" ht="12.75">
      <c r="A18" s="33" t="s">
        <v>100</v>
      </c>
      <c r="B18" s="32">
        <f>SUM(B15:B17)</f>
        <v>219.02343749999997</v>
      </c>
      <c r="C18" s="34" t="s">
        <v>86</v>
      </c>
      <c r="D18" s="15"/>
      <c r="E18" s="33" t="s">
        <v>100</v>
      </c>
      <c r="F18" s="32">
        <f>SUM(F15:F17)</f>
        <v>269.2324375</v>
      </c>
      <c r="G18" s="34" t="s">
        <v>91</v>
      </c>
    </row>
    <row r="19" spans="1:7" ht="13.5" thickBot="1">
      <c r="A19" s="18" t="s">
        <v>12</v>
      </c>
      <c r="B19" s="19"/>
      <c r="C19" s="20"/>
      <c r="D19" s="13"/>
      <c r="E19" s="14"/>
      <c r="F19" s="14"/>
      <c r="G19" s="13"/>
    </row>
    <row r="20" spans="1:7" ht="13.5" thickBot="1">
      <c r="A20" s="27" t="s">
        <v>132</v>
      </c>
      <c r="B20" s="28" t="s">
        <v>125</v>
      </c>
      <c r="C20" s="26" t="s">
        <v>122</v>
      </c>
      <c r="D20" s="13"/>
      <c r="E20" s="27" t="s">
        <v>136</v>
      </c>
      <c r="F20" s="28" t="s">
        <v>129</v>
      </c>
      <c r="G20" s="26" t="s">
        <v>122</v>
      </c>
    </row>
    <row r="21" spans="1:7" ht="12.75">
      <c r="A21" s="16" t="s">
        <v>92</v>
      </c>
      <c r="B21" s="17">
        <v>21000</v>
      </c>
      <c r="C21" s="25" t="s">
        <v>35</v>
      </c>
      <c r="E21" s="16" t="s">
        <v>92</v>
      </c>
      <c r="F21" s="17">
        <v>21000</v>
      </c>
      <c r="G21" s="25" t="s">
        <v>35</v>
      </c>
    </row>
    <row r="22" spans="1:7" ht="12.75">
      <c r="A22" s="3" t="s">
        <v>93</v>
      </c>
      <c r="B22" s="8">
        <v>3.2</v>
      </c>
      <c r="C22" s="2" t="s">
        <v>94</v>
      </c>
      <c r="E22" s="3" t="s">
        <v>93</v>
      </c>
      <c r="F22" s="8">
        <v>3.2</v>
      </c>
      <c r="G22" s="2" t="s">
        <v>94</v>
      </c>
    </row>
    <row r="23" spans="1:7" ht="12.75">
      <c r="A23" s="10" t="s">
        <v>150</v>
      </c>
      <c r="B23" s="11">
        <f>J6</f>
        <v>109.51171874999999</v>
      </c>
      <c r="C23" s="12" t="s">
        <v>146</v>
      </c>
      <c r="E23" s="10" t="s">
        <v>167</v>
      </c>
      <c r="F23" s="11">
        <f>J4</f>
        <v>212.46321</v>
      </c>
      <c r="G23" s="12" t="s">
        <v>169</v>
      </c>
    </row>
    <row r="24" spans="1:7" ht="12.75">
      <c r="A24" s="10" t="s">
        <v>144</v>
      </c>
      <c r="B24" s="11">
        <f>J5</f>
        <v>50.209</v>
      </c>
      <c r="C24" s="12" t="s">
        <v>151</v>
      </c>
      <c r="E24" s="10"/>
      <c r="F24" s="11"/>
      <c r="G24" s="12"/>
    </row>
    <row r="25" spans="1:7" ht="12.75">
      <c r="A25" s="33" t="s">
        <v>100</v>
      </c>
      <c r="B25" s="32">
        <f>SUM(B23:B24)</f>
        <v>159.72071875</v>
      </c>
      <c r="C25" s="34" t="s">
        <v>87</v>
      </c>
      <c r="E25" s="33" t="s">
        <v>100</v>
      </c>
      <c r="F25" s="32">
        <f>SUM(F23:F24)</f>
        <v>212.46321</v>
      </c>
      <c r="G25" s="34" t="s">
        <v>90</v>
      </c>
    </row>
    <row r="26" spans="1:4" ht="13.5" thickBot="1">
      <c r="A26" s="24" t="s">
        <v>12</v>
      </c>
      <c r="B26" s="19" t="s">
        <v>12</v>
      </c>
      <c r="C26" s="20" t="s">
        <v>12</v>
      </c>
      <c r="D26" s="20"/>
    </row>
    <row r="27" spans="1:8" ht="13.5" thickBot="1">
      <c r="A27" s="27" t="s">
        <v>133</v>
      </c>
      <c r="B27" s="28" t="s">
        <v>126</v>
      </c>
      <c r="C27" s="68" t="s">
        <v>122</v>
      </c>
      <c r="D27" s="69"/>
      <c r="G27" s="1"/>
      <c r="H27" s="1"/>
    </row>
    <row r="28" spans="1:8" ht="12.75">
      <c r="A28" s="16" t="s">
        <v>92</v>
      </c>
      <c r="B28" s="17">
        <v>21000</v>
      </c>
      <c r="C28" s="70" t="s">
        <v>35</v>
      </c>
      <c r="D28" s="69"/>
      <c r="G28" s="1"/>
      <c r="H28" s="1"/>
    </row>
    <row r="29" spans="1:8" ht="12.75">
      <c r="A29" s="3" t="s">
        <v>93</v>
      </c>
      <c r="B29" s="8">
        <v>3.2</v>
      </c>
      <c r="C29" s="71" t="s">
        <v>94</v>
      </c>
      <c r="D29" s="69"/>
      <c r="G29" s="1"/>
      <c r="H29" s="1"/>
    </row>
    <row r="30" spans="1:8" ht="12.75">
      <c r="A30" s="10" t="s">
        <v>156</v>
      </c>
      <c r="B30" s="11">
        <f>J6</f>
        <v>109.51171874999999</v>
      </c>
      <c r="C30" s="72" t="s">
        <v>155</v>
      </c>
      <c r="D30" s="69"/>
      <c r="G30" s="1"/>
      <c r="H30" s="1"/>
    </row>
    <row r="31" spans="1:8" ht="12.75">
      <c r="A31" s="10" t="s">
        <v>153</v>
      </c>
      <c r="B31" s="11">
        <f>J4</f>
        <v>212.46321</v>
      </c>
      <c r="C31" s="72" t="s">
        <v>154</v>
      </c>
      <c r="D31" s="69"/>
      <c r="G31" s="1"/>
      <c r="H31" s="1"/>
    </row>
    <row r="32" spans="1:8" ht="12.75">
      <c r="A32" s="33" t="s">
        <v>100</v>
      </c>
      <c r="B32" s="32">
        <f>SUM(B30:B31)</f>
        <v>321.97492875</v>
      </c>
      <c r="C32" s="73" t="s">
        <v>88</v>
      </c>
      <c r="D32" s="69"/>
      <c r="G32" s="1"/>
      <c r="H32" s="1"/>
    </row>
    <row r="33" spans="1:8" ht="13.5" thickBot="1">
      <c r="A33" s="24"/>
      <c r="B33" s="19"/>
      <c r="C33" s="69"/>
      <c r="D33" s="69"/>
      <c r="E33" s="14"/>
      <c r="F33" s="14"/>
      <c r="G33" s="14"/>
      <c r="H33" s="1"/>
    </row>
    <row r="34" spans="1:8" ht="12.75">
      <c r="A34" s="44" t="s">
        <v>102</v>
      </c>
      <c r="B34" s="45"/>
      <c r="C34" s="46"/>
      <c r="D34" s="1"/>
      <c r="E34" s="44" t="s">
        <v>105</v>
      </c>
      <c r="F34" s="45"/>
      <c r="G34" s="46"/>
      <c r="H34" s="1"/>
    </row>
    <row r="35" spans="1:8" ht="13.5" thickBot="1">
      <c r="A35" s="47"/>
      <c r="B35" s="48"/>
      <c r="C35" s="49"/>
      <c r="D35" s="1"/>
      <c r="E35" s="47"/>
      <c r="F35" s="48"/>
      <c r="G35" s="49"/>
      <c r="H35" s="1"/>
    </row>
    <row r="36" spans="3:8" ht="12.75">
      <c r="C36" s="1"/>
      <c r="D36" s="1"/>
      <c r="E36" s="14" t="s">
        <v>12</v>
      </c>
      <c r="F36" s="14" t="s">
        <v>12</v>
      </c>
      <c r="G36" s="14" t="s">
        <v>12</v>
      </c>
      <c r="H36" s="1"/>
    </row>
    <row r="37" spans="1:8" ht="12.75">
      <c r="A37" s="31" t="s">
        <v>6</v>
      </c>
      <c r="B37" s="32">
        <f>B10</f>
        <v>212.46321</v>
      </c>
      <c r="C37" s="74" t="s">
        <v>36</v>
      </c>
      <c r="D37" s="1"/>
      <c r="E37" s="3" t="s">
        <v>18</v>
      </c>
      <c r="F37" s="8">
        <v>2.5</v>
      </c>
      <c r="G37" s="71" t="s">
        <v>64</v>
      </c>
      <c r="H37" s="1"/>
    </row>
    <row r="38" spans="1:8" ht="12.75">
      <c r="A38" s="31" t="s">
        <v>0</v>
      </c>
      <c r="B38" s="32">
        <f>B18</f>
        <v>219.02343749999997</v>
      </c>
      <c r="C38" s="74" t="s">
        <v>37</v>
      </c>
      <c r="D38" s="1"/>
      <c r="E38" s="3" t="s">
        <v>15</v>
      </c>
      <c r="F38" s="8">
        <v>2.5</v>
      </c>
      <c r="G38" s="71" t="s">
        <v>65</v>
      </c>
      <c r="H38" s="1"/>
    </row>
    <row r="39" spans="1:8" ht="12.75">
      <c r="A39" s="31" t="s">
        <v>1</v>
      </c>
      <c r="B39" s="32">
        <f>B25</f>
        <v>159.72071875</v>
      </c>
      <c r="C39" s="74" t="s">
        <v>38</v>
      </c>
      <c r="D39" s="1"/>
      <c r="E39" s="3" t="s">
        <v>16</v>
      </c>
      <c r="F39" s="8">
        <v>5</v>
      </c>
      <c r="G39" s="71" t="s">
        <v>66</v>
      </c>
      <c r="H39" s="1"/>
    </row>
    <row r="40" spans="1:8" ht="12.75">
      <c r="A40" s="31" t="s">
        <v>2</v>
      </c>
      <c r="B40" s="32">
        <f>B32</f>
        <v>321.97492875</v>
      </c>
      <c r="C40" s="74" t="s">
        <v>39</v>
      </c>
      <c r="D40" s="1"/>
      <c r="E40" s="31" t="s">
        <v>80</v>
      </c>
      <c r="F40" s="32">
        <f>(F37+F38)*B60</f>
        <v>960</v>
      </c>
      <c r="G40" s="74" t="s">
        <v>67</v>
      </c>
      <c r="H40" s="1"/>
    </row>
    <row r="41" spans="1:8" ht="12.75">
      <c r="A41" s="10" t="s">
        <v>7</v>
      </c>
      <c r="B41" s="11">
        <v>10</v>
      </c>
      <c r="C41" s="72" t="s">
        <v>43</v>
      </c>
      <c r="D41" s="1"/>
      <c r="E41" s="31" t="s">
        <v>106</v>
      </c>
      <c r="F41" s="32">
        <f>F39*B60</f>
        <v>960</v>
      </c>
      <c r="G41" s="74" t="s">
        <v>68</v>
      </c>
      <c r="H41" s="1"/>
    </row>
    <row r="42" spans="1:8" ht="15.75">
      <c r="A42" s="10" t="s">
        <v>3</v>
      </c>
      <c r="B42" s="11">
        <v>16</v>
      </c>
      <c r="C42" s="72" t="s">
        <v>43</v>
      </c>
      <c r="D42" s="1"/>
      <c r="E42" s="4" t="s">
        <v>13</v>
      </c>
      <c r="F42" s="8">
        <v>0.8</v>
      </c>
      <c r="G42" s="71" t="s">
        <v>69</v>
      </c>
      <c r="H42" s="1"/>
    </row>
    <row r="43" spans="1:8" ht="12.75">
      <c r="A43" s="10" t="s">
        <v>4</v>
      </c>
      <c r="B43" s="11">
        <v>22</v>
      </c>
      <c r="C43" s="72" t="s">
        <v>43</v>
      </c>
      <c r="D43" s="1"/>
      <c r="E43" s="31" t="s">
        <v>107</v>
      </c>
      <c r="F43" s="32">
        <f>F40+F41*F42</f>
        <v>1728</v>
      </c>
      <c r="G43" s="74" t="s">
        <v>70</v>
      </c>
      <c r="H43" s="1"/>
    </row>
    <row r="44" spans="1:8" ht="12.75">
      <c r="A44" s="31" t="s">
        <v>8</v>
      </c>
      <c r="B44" s="32">
        <f>F10</f>
        <v>534.43813875</v>
      </c>
      <c r="C44" s="74" t="s">
        <v>40</v>
      </c>
      <c r="D44" s="1"/>
      <c r="E44" s="3" t="s">
        <v>14</v>
      </c>
      <c r="F44" s="8">
        <v>0.1</v>
      </c>
      <c r="G44" s="71" t="s">
        <v>71</v>
      </c>
      <c r="H44" s="1"/>
    </row>
    <row r="45" spans="1:8" ht="13.5" thickBot="1">
      <c r="A45" s="31" t="s">
        <v>9</v>
      </c>
      <c r="B45" s="32">
        <f>F18</f>
        <v>269.2324375</v>
      </c>
      <c r="C45" s="74" t="s">
        <v>41</v>
      </c>
      <c r="D45" s="1"/>
      <c r="E45" s="37" t="s">
        <v>108</v>
      </c>
      <c r="F45" s="38">
        <f>F43*F44</f>
        <v>172.8</v>
      </c>
      <c r="G45" s="74" t="s">
        <v>109</v>
      </c>
      <c r="H45" s="1"/>
    </row>
    <row r="46" spans="1:12" ht="13.5" thickBot="1">
      <c r="A46" s="31" t="s">
        <v>10</v>
      </c>
      <c r="B46" s="32">
        <f>F25</f>
        <v>212.46321</v>
      </c>
      <c r="C46" s="74" t="s">
        <v>42</v>
      </c>
      <c r="D46" s="1"/>
      <c r="E46" s="6" t="s">
        <v>12</v>
      </c>
      <c r="F46" s="7"/>
      <c r="G46" s="1"/>
      <c r="H46" s="1" t="s">
        <v>12</v>
      </c>
      <c r="I46" t="s">
        <v>12</v>
      </c>
      <c r="J46" t="s">
        <v>12</v>
      </c>
      <c r="K46" t="s">
        <v>12</v>
      </c>
      <c r="L46" t="s">
        <v>12</v>
      </c>
    </row>
    <row r="47" spans="1:8" ht="12.75">
      <c r="A47" s="3" t="s">
        <v>45</v>
      </c>
      <c r="B47" s="8">
        <v>6</v>
      </c>
      <c r="C47" s="71" t="s">
        <v>44</v>
      </c>
      <c r="D47" s="1"/>
      <c r="E47" s="44" t="s">
        <v>110</v>
      </c>
      <c r="F47" s="45"/>
      <c r="G47" s="46"/>
      <c r="H47" s="1"/>
    </row>
    <row r="48" spans="1:8" ht="13.5" thickBot="1">
      <c r="A48" s="3" t="s">
        <v>11</v>
      </c>
      <c r="B48" s="8">
        <v>16</v>
      </c>
      <c r="C48" s="71" t="s">
        <v>44</v>
      </c>
      <c r="D48" s="1"/>
      <c r="E48" s="47"/>
      <c r="F48" s="48"/>
      <c r="G48" s="49"/>
      <c r="H48" s="1"/>
    </row>
    <row r="49" spans="3:8" ht="12.75">
      <c r="C49" s="1"/>
      <c r="D49" s="1"/>
      <c r="E49" s="1"/>
      <c r="G49" s="1"/>
      <c r="H49" s="1"/>
    </row>
    <row r="50" spans="3:21" ht="15" customHeight="1" thickBot="1">
      <c r="C50" s="1"/>
      <c r="D50" s="1"/>
      <c r="E50" s="39" t="s">
        <v>112</v>
      </c>
      <c r="F50" s="40">
        <f>F45*(B71-B62)</f>
        <v>-97.6004120579452</v>
      </c>
      <c r="G50" s="31" t="s">
        <v>119</v>
      </c>
      <c r="H50" s="1"/>
      <c r="U50" t="s">
        <v>137</v>
      </c>
    </row>
    <row r="51" spans="1:8" ht="12.75">
      <c r="A51" s="44" t="s">
        <v>103</v>
      </c>
      <c r="B51" s="45"/>
      <c r="C51" s="46"/>
      <c r="D51" s="1"/>
      <c r="E51" s="39" t="s">
        <v>116</v>
      </c>
      <c r="F51" s="41">
        <f>F45/B68</f>
        <v>0.17005634724312366</v>
      </c>
      <c r="G51" s="31" t="s">
        <v>81</v>
      </c>
      <c r="H51" s="1"/>
    </row>
    <row r="52" spans="1:8" ht="16.5" thickBot="1">
      <c r="A52" s="47"/>
      <c r="B52" s="48"/>
      <c r="C52" s="49"/>
      <c r="D52" s="1"/>
      <c r="E52" s="42" t="s">
        <v>57</v>
      </c>
      <c r="F52" s="43">
        <f>F50/B80</f>
        <v>-0.0009319510876263561</v>
      </c>
      <c r="G52" s="31" t="s">
        <v>120</v>
      </c>
      <c r="H52" s="1"/>
    </row>
    <row r="53" spans="3:8" ht="12.75">
      <c r="C53" s="1"/>
      <c r="D53" s="1"/>
      <c r="E53" s="39" t="s">
        <v>117</v>
      </c>
      <c r="F53" s="40">
        <f>B37*B73*F52</f>
        <v>2.5649285721725765</v>
      </c>
      <c r="G53" s="31" t="s">
        <v>73</v>
      </c>
      <c r="H53" s="1"/>
    </row>
    <row r="54" spans="1:11" ht="12.75">
      <c r="A54" s="3" t="s">
        <v>95</v>
      </c>
      <c r="B54" s="8">
        <f>22*6</f>
        <v>132</v>
      </c>
      <c r="C54" s="71" t="s">
        <v>96</v>
      </c>
      <c r="D54" s="1"/>
      <c r="E54" s="39" t="s">
        <v>58</v>
      </c>
      <c r="F54" s="40">
        <f>B38*B74*F52</f>
        <v>0.6029345754054245</v>
      </c>
      <c r="G54" s="31" t="s">
        <v>74</v>
      </c>
      <c r="H54" s="1"/>
      <c r="K54" t="s">
        <v>12</v>
      </c>
    </row>
    <row r="55" spans="1:8" ht="12.75">
      <c r="A55" s="3" t="s">
        <v>21</v>
      </c>
      <c r="B55" s="8">
        <v>11</v>
      </c>
      <c r="C55" s="71" t="s">
        <v>47</v>
      </c>
      <c r="D55" s="1"/>
      <c r="E55" s="39" t="s">
        <v>59</v>
      </c>
      <c r="F55" s="40">
        <f>B39*B75*F52</f>
        <v>-0.45342719060864983</v>
      </c>
      <c r="G55" s="31" t="s">
        <v>75</v>
      </c>
      <c r="H55" s="1"/>
    </row>
    <row r="56" spans="1:8" ht="12.75">
      <c r="A56" s="3" t="s">
        <v>25</v>
      </c>
      <c r="B56" s="8">
        <v>3</v>
      </c>
      <c r="C56" s="71" t="s">
        <v>48</v>
      </c>
      <c r="D56" s="1"/>
      <c r="E56" s="39" t="s">
        <v>60</v>
      </c>
      <c r="F56" s="40">
        <f>B40*B76*F52</f>
        <v>-2.7144359569693526</v>
      </c>
      <c r="G56" s="31" t="s">
        <v>76</v>
      </c>
      <c r="H56" s="1"/>
    </row>
    <row r="57" spans="1:8" ht="12.75">
      <c r="A57" s="3" t="s">
        <v>24</v>
      </c>
      <c r="B57" s="8">
        <v>60</v>
      </c>
      <c r="C57" s="71" t="s">
        <v>97</v>
      </c>
      <c r="D57" s="1"/>
      <c r="E57" s="39" t="s">
        <v>61</v>
      </c>
      <c r="F57" s="40">
        <f>B44*(F51+B77*F52)</f>
        <v>93.3426652108476</v>
      </c>
      <c r="G57" s="31" t="s">
        <v>77</v>
      </c>
      <c r="H57" s="1"/>
    </row>
    <row r="58" spans="1:8" ht="12.75">
      <c r="A58" s="3" t="s">
        <v>26</v>
      </c>
      <c r="B58" s="8">
        <v>19</v>
      </c>
      <c r="C58" s="71" t="s">
        <v>49</v>
      </c>
      <c r="D58" s="1"/>
      <c r="E58" s="36" t="s">
        <v>62</v>
      </c>
      <c r="F58" s="40">
        <f>B45*(F51+B78*F52)</f>
        <v>45.517510039331874</v>
      </c>
      <c r="G58" s="31" t="s">
        <v>78</v>
      </c>
      <c r="H58" s="1"/>
    </row>
    <row r="59" spans="1:8" ht="12.75">
      <c r="A59" s="3" t="s">
        <v>27</v>
      </c>
      <c r="B59" s="8">
        <v>11</v>
      </c>
      <c r="C59" s="71" t="s">
        <v>50</v>
      </c>
      <c r="D59" s="1"/>
      <c r="E59" s="36" t="s">
        <v>63</v>
      </c>
      <c r="F59" s="40">
        <f>B46*(F51+B79*F52)</f>
        <v>33.93982474982051</v>
      </c>
      <c r="G59" s="31" t="s">
        <v>79</v>
      </c>
      <c r="H59" s="1"/>
    </row>
    <row r="60" spans="1:8" ht="12.75">
      <c r="A60" s="31" t="s">
        <v>17</v>
      </c>
      <c r="B60" s="32">
        <f>B54+B57</f>
        <v>192</v>
      </c>
      <c r="C60" s="74" t="s">
        <v>46</v>
      </c>
      <c r="D60" s="1"/>
      <c r="F60" s="9">
        <f>SUM(F53:F59)</f>
        <v>172.79999999999998</v>
      </c>
      <c r="G60" s="1"/>
      <c r="H60" s="1"/>
    </row>
    <row r="61" spans="1:8" ht="12.75">
      <c r="A61" s="33" t="s">
        <v>19</v>
      </c>
      <c r="B61" s="32">
        <f>(B55*B54+B58*B57)/B60</f>
        <v>13.5</v>
      </c>
      <c r="C61" s="74" t="s">
        <v>98</v>
      </c>
      <c r="D61" s="1"/>
      <c r="G61" s="29">
        <f>B44*F51</f>
        <v>90.8845977032387</v>
      </c>
      <c r="H61" s="1"/>
    </row>
    <row r="62" spans="1:8" ht="12.75">
      <c r="A62" s="33" t="s">
        <v>20</v>
      </c>
      <c r="B62" s="32">
        <f>(B54*B56+B57*B59)/B60</f>
        <v>5.5</v>
      </c>
      <c r="C62" s="74" t="s">
        <v>99</v>
      </c>
      <c r="D62" s="1"/>
      <c r="G62" s="30">
        <f>B45*F51</f>
        <v>45.78468488061259</v>
      </c>
      <c r="H62" s="1"/>
    </row>
    <row r="63" spans="3:8" ht="12.75">
      <c r="C63" s="1"/>
      <c r="D63" s="1"/>
      <c r="G63" s="30">
        <f>B46*F51</f>
        <v>36.130717416148705</v>
      </c>
      <c r="H63" s="1"/>
    </row>
    <row r="64" spans="3:8" ht="13.5" thickBot="1">
      <c r="C64" s="1"/>
      <c r="D64" s="1"/>
      <c r="G64" s="9">
        <f>SUM(G61:G63)</f>
        <v>172.79999999999998</v>
      </c>
      <c r="H64" s="1"/>
    </row>
    <row r="65" spans="1:8" ht="12.75">
      <c r="A65" s="44" t="s">
        <v>104</v>
      </c>
      <c r="B65" s="45"/>
      <c r="C65" s="46"/>
      <c r="D65" s="1"/>
      <c r="E65" s="44" t="s">
        <v>111</v>
      </c>
      <c r="F65" s="45"/>
      <c r="G65" s="46"/>
      <c r="H65" s="1"/>
    </row>
    <row r="66" spans="1:8" ht="13.5" thickBot="1">
      <c r="A66" s="47"/>
      <c r="B66" s="48"/>
      <c r="C66" s="49"/>
      <c r="D66" s="1"/>
      <c r="E66" s="47"/>
      <c r="F66" s="48"/>
      <c r="G66" s="49"/>
      <c r="H66" s="1"/>
    </row>
    <row r="67" spans="3:8" ht="12.75">
      <c r="C67" s="1"/>
      <c r="D67" s="1"/>
      <c r="E67" s="1"/>
      <c r="G67" s="1"/>
      <c r="H67" s="1"/>
    </row>
    <row r="68" spans="1:8" ht="12.75">
      <c r="A68" s="50" t="s">
        <v>114</v>
      </c>
      <c r="B68" s="51">
        <f>SUM(B44:B46)</f>
        <v>1016.1337862500001</v>
      </c>
      <c r="C68" s="75" t="s">
        <v>53</v>
      </c>
      <c r="D68" s="63"/>
      <c r="E68" s="54" t="s">
        <v>113</v>
      </c>
      <c r="F68" s="55">
        <f>F45*(B61-B70)</f>
        <v>94.37702188477083</v>
      </c>
      <c r="G68" s="76" t="s">
        <v>121</v>
      </c>
      <c r="H68" s="1"/>
    </row>
    <row r="69" spans="1:7" ht="12" customHeight="1">
      <c r="A69" s="50" t="s">
        <v>115</v>
      </c>
      <c r="B69" s="51">
        <f>SUM(B37:B40)</f>
        <v>913.182295</v>
      </c>
      <c r="C69" s="52" t="s">
        <v>54</v>
      </c>
      <c r="D69" s="53"/>
      <c r="E69" s="54" t="s">
        <v>118</v>
      </c>
      <c r="F69" s="57">
        <f>F45/B69</f>
        <v>0.1892283730708993</v>
      </c>
      <c r="G69" s="56" t="s">
        <v>82</v>
      </c>
    </row>
    <row r="70" spans="1:7" ht="12.75" customHeight="1">
      <c r="A70" s="58" t="s">
        <v>23</v>
      </c>
      <c r="B70" s="59">
        <f>(B38*B41+B39*B42+B40*B43)/B69</f>
        <v>12.953836678907576</v>
      </c>
      <c r="C70" s="60" t="s">
        <v>51</v>
      </c>
      <c r="D70" s="53"/>
      <c r="E70" s="61" t="s">
        <v>57</v>
      </c>
      <c r="F70" s="62">
        <f>F68/B80</f>
        <v>0.0009011720989480043</v>
      </c>
      <c r="G70" s="56" t="s">
        <v>72</v>
      </c>
    </row>
    <row r="71" spans="1:7" ht="12.75">
      <c r="A71" s="50" t="s">
        <v>22</v>
      </c>
      <c r="B71" s="51">
        <f>(B45*B47+B46*B48)/B68</f>
        <v>4.935182800590595</v>
      </c>
      <c r="C71" s="52" t="s">
        <v>52</v>
      </c>
      <c r="D71" s="53"/>
      <c r="E71" s="54" t="s">
        <v>117</v>
      </c>
      <c r="F71" s="55">
        <f>B37*(F69+B73*F70)</f>
        <v>37.72384934855706</v>
      </c>
      <c r="G71" s="56" t="s">
        <v>73</v>
      </c>
    </row>
    <row r="72" spans="1:7" ht="12.75">
      <c r="A72" s="63"/>
      <c r="B72" s="64"/>
      <c r="C72" s="53"/>
      <c r="D72" s="53"/>
      <c r="E72" s="54" t="s">
        <v>58</v>
      </c>
      <c r="F72" s="55">
        <f>B38*(F69+B74*F70)</f>
        <v>40.86242692510941</v>
      </c>
      <c r="G72" s="56" t="s">
        <v>74</v>
      </c>
    </row>
    <row r="73" spans="1:7" ht="12.75">
      <c r="A73" s="50" t="s">
        <v>28</v>
      </c>
      <c r="B73" s="51">
        <f>-B70</f>
        <v>-12.953836678907576</v>
      </c>
      <c r="C73" s="52" t="s">
        <v>55</v>
      </c>
      <c r="D73" s="53"/>
      <c r="E73" s="54" t="s">
        <v>59</v>
      </c>
      <c r="F73" s="55">
        <f>B39*(F69+B75*F70)</f>
        <v>30.662143877969207</v>
      </c>
      <c r="G73" s="56" t="s">
        <v>75</v>
      </c>
    </row>
    <row r="74" spans="1:7" ht="12.75">
      <c r="A74" s="50" t="s">
        <v>29</v>
      </c>
      <c r="B74" s="51">
        <f>B41-B70</f>
        <v>-2.9538366789075763</v>
      </c>
      <c r="C74" s="52" t="s">
        <v>55</v>
      </c>
      <c r="D74" s="53"/>
      <c r="E74" s="54" t="s">
        <v>60</v>
      </c>
      <c r="F74" s="55">
        <f>B40*(F69+B76*F70)</f>
        <v>63.551579848364334</v>
      </c>
      <c r="G74" s="56" t="s">
        <v>76</v>
      </c>
    </row>
    <row r="75" spans="1:7" ht="12.75">
      <c r="A75" s="50" t="s">
        <v>30</v>
      </c>
      <c r="B75" s="51">
        <f>B42-B70</f>
        <v>3.0461633210924237</v>
      </c>
      <c r="C75" s="52" t="s">
        <v>55</v>
      </c>
      <c r="D75" s="53"/>
      <c r="E75" s="54" t="s">
        <v>61</v>
      </c>
      <c r="F75" s="55">
        <f>B44*B77*F70</f>
        <v>-2.376886388780002</v>
      </c>
      <c r="G75" s="56" t="s">
        <v>77</v>
      </c>
    </row>
    <row r="76" spans="1:7" ht="12.75">
      <c r="A76" s="50" t="s">
        <v>31</v>
      </c>
      <c r="B76" s="51">
        <f>B43-B70</f>
        <v>9.046163321092424</v>
      </c>
      <c r="C76" s="52" t="s">
        <v>55</v>
      </c>
      <c r="D76" s="53"/>
      <c r="E76" s="50" t="s">
        <v>62</v>
      </c>
      <c r="F76" s="55">
        <f>B45*B78*F70</f>
        <v>0.25835101830963353</v>
      </c>
      <c r="G76" s="56" t="s">
        <v>78</v>
      </c>
    </row>
    <row r="77" spans="1:7" ht="12.75">
      <c r="A77" s="50" t="s">
        <v>32</v>
      </c>
      <c r="B77" s="51">
        <f>-B71</f>
        <v>-4.935182800590595</v>
      </c>
      <c r="C77" s="52" t="s">
        <v>55</v>
      </c>
      <c r="D77" s="53"/>
      <c r="E77" s="50" t="s">
        <v>63</v>
      </c>
      <c r="F77" s="55">
        <f>B46*B79*F70</f>
        <v>2.118535370470368</v>
      </c>
      <c r="G77" s="56" t="s">
        <v>79</v>
      </c>
    </row>
    <row r="78" spans="1:7" ht="12.75">
      <c r="A78" s="50" t="s">
        <v>33</v>
      </c>
      <c r="B78" s="51">
        <f>B47-B71</f>
        <v>1.0648171994094051</v>
      </c>
      <c r="C78" s="52" t="s">
        <v>55</v>
      </c>
      <c r="D78" s="53"/>
      <c r="E78" s="65"/>
      <c r="F78" s="64">
        <f>SUM(F71:F77)</f>
        <v>172.8</v>
      </c>
      <c r="G78" s="53"/>
    </row>
    <row r="79" spans="1:7" ht="12.75">
      <c r="A79" s="50" t="s">
        <v>34</v>
      </c>
      <c r="B79" s="51">
        <f>B48-B71</f>
        <v>11.064817199409404</v>
      </c>
      <c r="C79" s="52" t="s">
        <v>55</v>
      </c>
      <c r="D79" s="53"/>
      <c r="E79" s="65"/>
      <c r="F79" s="63"/>
      <c r="G79" s="66">
        <f>B37*F69</f>
        <v>40.20406756572082</v>
      </c>
    </row>
    <row r="80" spans="1:7" ht="12.75">
      <c r="A80" s="50" t="s">
        <v>83</v>
      </c>
      <c r="B80" s="51">
        <f>B37*B73^2+B38*B74^2+B39*B75^2+B40*B76^2+B44*B77^2+B45*B78^2+B46*B79^2</f>
        <v>104726.96835037741</v>
      </c>
      <c r="C80" s="52" t="s">
        <v>56</v>
      </c>
      <c r="D80" s="53"/>
      <c r="E80" s="65"/>
      <c r="F80" s="63"/>
      <c r="G80" s="66">
        <f>B38*F69</f>
        <v>41.44544874252079</v>
      </c>
    </row>
    <row r="81" spans="1:7" ht="12.75">
      <c r="A81" s="63"/>
      <c r="B81" s="64"/>
      <c r="C81" s="53"/>
      <c r="D81" s="53"/>
      <c r="E81" s="65"/>
      <c r="F81" s="63"/>
      <c r="G81" s="66">
        <f>B39*F69</f>
        <v>30.22369175477718</v>
      </c>
    </row>
    <row r="82" spans="1:7" ht="12.75">
      <c r="A82" s="63"/>
      <c r="B82" s="64"/>
      <c r="C82" s="53"/>
      <c r="D82" s="53"/>
      <c r="E82" s="65"/>
      <c r="F82" s="63"/>
      <c r="G82" s="66">
        <f>B40*F69</f>
        <v>60.92679193698122</v>
      </c>
    </row>
    <row r="83" spans="1:7" ht="12.75">
      <c r="A83" s="63"/>
      <c r="B83" s="64"/>
      <c r="C83" s="53"/>
      <c r="D83" s="53"/>
      <c r="E83" s="65"/>
      <c r="F83" s="63"/>
      <c r="G83" s="67">
        <f>SUM(G79:G82)</f>
        <v>172.8</v>
      </c>
    </row>
    <row r="84" spans="1:7" ht="12.75">
      <c r="A84" s="63"/>
      <c r="B84" s="64"/>
      <c r="C84" s="53"/>
      <c r="D84" s="53"/>
      <c r="E84" s="65"/>
      <c r="F84" s="63"/>
      <c r="G84" s="53"/>
    </row>
    <row r="85" spans="1:7" ht="12.75">
      <c r="A85" s="63"/>
      <c r="B85" s="64"/>
      <c r="C85" s="53"/>
      <c r="D85" s="53"/>
      <c r="E85" s="65"/>
      <c r="F85" s="63"/>
      <c r="G85" s="53"/>
    </row>
  </sheetData>
  <sheetProtection/>
  <mergeCells count="7">
    <mergeCell ref="A1:G2"/>
    <mergeCell ref="A34:C35"/>
    <mergeCell ref="A51:C52"/>
    <mergeCell ref="A65:C66"/>
    <mergeCell ref="E34:G35"/>
    <mergeCell ref="E47:G48"/>
    <mergeCell ref="E65:G6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Michele</cp:lastModifiedBy>
  <cp:lastPrinted>2010-06-07T14:33:50Z</cp:lastPrinted>
  <dcterms:created xsi:type="dcterms:W3CDTF">2010-06-04T08:34:42Z</dcterms:created>
  <dcterms:modified xsi:type="dcterms:W3CDTF">2019-01-06T23:51:35Z</dcterms:modified>
  <cp:category/>
  <cp:version/>
  <cp:contentType/>
  <cp:contentStatus/>
</cp:coreProperties>
</file>