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<sst xmlns="http://schemas.openxmlformats.org/spreadsheetml/2006/main" count="245" uniqueCount="50">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</sst>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2" fontId="47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5" sqref="F5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6</v>
      </c>
      <c r="B3" s="33">
        <v>0.8</v>
      </c>
      <c r="C3" s="33">
        <v>2.76</v>
      </c>
      <c r="D3" s="22">
        <v>2</v>
      </c>
      <c r="E3" s="34">
        <f>(1.3*B3+1.5*C3+1.5*D3)*A3</f>
        <v>49.08</v>
      </c>
      <c r="F3" s="33">
        <v>3</v>
      </c>
      <c r="G3" s="34">
        <f>E3*F3^2/2</f>
        <v>220.85999999999999</v>
      </c>
      <c r="H3" s="33">
        <v>24</v>
      </c>
      <c r="I3" s="35">
        <v>0.6</v>
      </c>
      <c r="J3" s="22">
        <v>1.45</v>
      </c>
      <c r="K3" s="8">
        <f>I3*H3/J3</f>
        <v>9.93103448275862</v>
      </c>
      <c r="L3" s="33">
        <v>45</v>
      </c>
      <c r="M3" s="8">
        <f>(6*G3*1000/(L3*K3))^0.5</f>
        <v>54.45410911951457</v>
      </c>
      <c r="N3" s="27">
        <v>55</v>
      </c>
      <c r="O3" s="27">
        <v>11600</v>
      </c>
      <c r="P3" s="11">
        <f>L3*N3^3/12</f>
        <v>623906.25</v>
      </c>
      <c r="Q3" s="11">
        <f>(B3+C3+0.5*D3)*A3</f>
        <v>27.36</v>
      </c>
      <c r="R3" s="8">
        <f>Q3*10*(F3*100)^4/(8*O3*100*P3)</f>
        <v>0.3827663929117335</v>
      </c>
      <c r="S3" s="8">
        <f>F3*100/R3</f>
        <v>783.7678687459389</v>
      </c>
      <c r="T3" s="8" t="str">
        <f>IF(S3&gt;250,"Sì","No")</f>
        <v>Sì</v>
      </c>
    </row>
    <row r="4" spans="1:20" s="9" customFormat="1" ht="2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9" customFormat="1" ht="21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9" customFormat="1" ht="21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9" customFormat="1" ht="21" customHeight="1">
      <c r="A7" s="28"/>
      <c r="B7" s="28"/>
      <c r="C7" s="28"/>
      <c r="D7" s="29"/>
      <c r="E7" s="28" t="s">
        <v>1</v>
      </c>
      <c r="F7" s="28"/>
      <c r="G7" s="28" t="s">
        <v>1</v>
      </c>
      <c r="H7" s="28"/>
      <c r="I7" s="15"/>
      <c r="J7" s="30"/>
      <c r="K7" s="29" t="s">
        <v>1</v>
      </c>
      <c r="L7" s="28"/>
      <c r="M7" s="31"/>
      <c r="N7" s="32"/>
      <c r="O7" s="32"/>
      <c r="P7" s="31"/>
      <c r="Q7" s="31"/>
      <c r="R7" s="31" t="s">
        <v>1</v>
      </c>
      <c r="S7" s="31"/>
      <c r="T7" s="31"/>
    </row>
    <row r="8" spans="1:20" s="9" customFormat="1" ht="21" customHeight="1">
      <c r="A8" s="28"/>
      <c r="B8" s="28"/>
      <c r="C8" s="28"/>
      <c r="D8" s="29"/>
      <c r="E8" s="28" t="s">
        <v>1</v>
      </c>
      <c r="F8" s="28"/>
      <c r="G8" s="28" t="s">
        <v>1</v>
      </c>
      <c r="H8" s="28"/>
      <c r="I8" s="15"/>
      <c r="J8" s="30"/>
      <c r="K8" s="29" t="s">
        <v>2</v>
      </c>
      <c r="L8" s="28"/>
      <c r="M8" s="31"/>
      <c r="N8" s="32"/>
      <c r="O8" s="32"/>
      <c r="P8" s="31"/>
      <c r="Q8" s="31"/>
      <c r="R8" s="31" t="s">
        <v>1</v>
      </c>
      <c r="S8" s="31"/>
      <c r="T8" s="3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G15" sqref="G15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18">
        <v>6</v>
      </c>
      <c r="B3" s="18">
        <v>2.29</v>
      </c>
      <c r="C3" s="18">
        <v>3.02</v>
      </c>
      <c r="D3" s="21">
        <v>2</v>
      </c>
      <c r="E3" s="6">
        <f>(1.3*B3+1.5*C3+1.5*D3)*A3</f>
        <v>63.04200000000001</v>
      </c>
      <c r="F3" s="18">
        <v>4</v>
      </c>
      <c r="G3" s="6">
        <f>E3*F3^2/2</f>
        <v>504.33600000000007</v>
      </c>
      <c r="H3" s="18">
        <v>235</v>
      </c>
      <c r="I3" s="7">
        <f>H3/1.05</f>
        <v>223.8095238095238</v>
      </c>
      <c r="J3" s="7">
        <f>G3/I3*1000</f>
        <v>2253.4161702127662</v>
      </c>
      <c r="K3" s="18">
        <v>67120</v>
      </c>
      <c r="L3" s="18">
        <v>1.06</v>
      </c>
      <c r="M3" s="6">
        <f>(B3+C3+0.5*D3)*A3+L3</f>
        <v>38.92</v>
      </c>
      <c r="N3" s="18">
        <v>210000</v>
      </c>
      <c r="O3" s="37">
        <f>M3*10*(F3*100)^4/(8*N3*100*K3)</f>
        <v>0.8835915772745333</v>
      </c>
      <c r="P3" s="37">
        <f>F3*100/O3</f>
        <v>452.69784172661866</v>
      </c>
      <c r="Q3" s="8" t="str">
        <f>IF(P3&gt;250,"Sì","No")</f>
        <v>Sì</v>
      </c>
    </row>
    <row r="4" spans="1:17" ht="2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21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21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J1">
      <selection activeCell="Y3" sqref="Y3"/>
    </sheetView>
  </sheetViews>
  <sheetFormatPr defaultColWidth="11.57421875" defaultRowHeight="12.75"/>
  <cols>
    <col min="1" max="16384" width="11.57421875" style="5" customWidth="1"/>
  </cols>
  <sheetData>
    <row r="1" spans="1:25" ht="16.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" thickBot="1">
      <c r="A3" s="52">
        <v>6</v>
      </c>
      <c r="B3" s="53">
        <v>2.57</v>
      </c>
      <c r="C3" s="53">
        <v>3.36</v>
      </c>
      <c r="D3" s="53">
        <v>2</v>
      </c>
      <c r="E3" s="54">
        <f>(1.3*B3+1.5*C3+1.5*D3)*A3</f>
        <v>68.286</v>
      </c>
      <c r="F3" s="55">
        <v>3</v>
      </c>
      <c r="G3" s="54">
        <f>E3*F3^2/2</f>
        <v>307.28700000000003</v>
      </c>
      <c r="H3" s="55">
        <v>450</v>
      </c>
      <c r="I3" s="54">
        <f>H3/1.15</f>
        <v>391.304347826087</v>
      </c>
      <c r="J3" s="55">
        <v>25</v>
      </c>
      <c r="K3" s="62">
        <f>0.85*J3/1.5</f>
        <v>14.166666666666666</v>
      </c>
      <c r="L3" s="54">
        <f>K3/(K3+I3/15)</f>
        <v>0.35193519351935193</v>
      </c>
      <c r="M3" s="54">
        <f>(2/(L3*(1-L3/3)))^0.5</f>
        <v>2.5373476259552867</v>
      </c>
      <c r="N3" s="55">
        <v>40</v>
      </c>
      <c r="O3" s="54">
        <f>M3*(G3*1000/(K3*N3))^0.5</f>
        <v>59.086495433350144</v>
      </c>
      <c r="P3" s="55">
        <v>5</v>
      </c>
      <c r="Q3" s="54">
        <f>O3+P3</f>
        <v>64.08649543335014</v>
      </c>
      <c r="R3" s="56">
        <v>70</v>
      </c>
      <c r="S3" s="57">
        <f>N3*R3*0.0001</f>
        <v>0.28</v>
      </c>
      <c r="T3" s="57">
        <f>S3*2500/100</f>
        <v>7.000000000000001</v>
      </c>
      <c r="U3" s="54">
        <f>(B3+C3+0.5*D3)*A3+T3</f>
        <v>48.58</v>
      </c>
      <c r="V3" s="56">
        <v>21000</v>
      </c>
      <c r="W3" s="64">
        <f>(N3*R3^3)/12</f>
        <v>1143333.3333333333</v>
      </c>
      <c r="X3" s="54">
        <f>U3*10*(F3*100)^4/(8*V3*100*W3)</f>
        <v>0.2048615160349854</v>
      </c>
      <c r="Y3" s="54">
        <f>F3*100/X3</f>
        <v>1464.4038851531648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77.386</v>
      </c>
      <c r="F4" s="61">
        <f>F3</f>
        <v>3</v>
      </c>
      <c r="G4" s="62">
        <f>E4*F4^2/2</f>
        <v>348.23699999999997</v>
      </c>
      <c r="H4" s="61">
        <f>H3</f>
        <v>450</v>
      </c>
      <c r="I4" s="62">
        <f>H4/1.15</f>
        <v>391.304347826087</v>
      </c>
      <c r="J4" s="61">
        <f>J3</f>
        <v>25</v>
      </c>
      <c r="K4" s="62">
        <f>K3</f>
        <v>14.166666666666666</v>
      </c>
      <c r="L4" s="62">
        <f>L3</f>
        <v>0.35193519351935193</v>
      </c>
      <c r="M4" s="62">
        <f>M3</f>
        <v>2.5373476259552867</v>
      </c>
      <c r="N4" s="61">
        <f>N3</f>
        <v>40</v>
      </c>
      <c r="O4" s="62">
        <f>M4*(G4*1000/(K4*N4))^0.5</f>
        <v>62.900427092833716</v>
      </c>
      <c r="P4" s="62">
        <f>P3</f>
        <v>5</v>
      </c>
      <c r="Q4" s="62">
        <f>O4+P4</f>
        <v>67.90042709283372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spans="1:23" ht="12.75">
      <c r="A5"/>
      <c r="B5"/>
      <c r="C5"/>
      <c r="D5"/>
      <c r="E5"/>
      <c r="F5"/>
      <c r="G5"/>
      <c r="H5"/>
      <c r="I5"/>
      <c r="J5"/>
      <c r="K5"/>
      <c r="L5"/>
      <c r="M5"/>
      <c r="W5" s="41"/>
    </row>
    <row r="6" spans="1:2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  <row r="22" spans="1:26" ht="12.75">
      <c r="A22" s="42"/>
      <c r="B22" s="42"/>
      <c r="C22" s="42"/>
      <c r="D22" s="41"/>
      <c r="E22" s="42" t="s">
        <v>3</v>
      </c>
      <c r="F22" s="42"/>
      <c r="G22" s="42" t="s">
        <v>4</v>
      </c>
      <c r="H22" s="42" t="s">
        <v>5</v>
      </c>
      <c r="I22" s="41" t="s">
        <v>1</v>
      </c>
      <c r="J22" s="42" t="s">
        <v>6</v>
      </c>
      <c r="K22" s="41" t="s">
        <v>1</v>
      </c>
      <c r="L22" s="41" t="s">
        <v>1</v>
      </c>
      <c r="M22" s="41" t="s">
        <v>7</v>
      </c>
      <c r="N22" s="42" t="s">
        <v>1</v>
      </c>
      <c r="O22" s="41" t="s">
        <v>1</v>
      </c>
      <c r="P22" s="42" t="s">
        <v>1</v>
      </c>
      <c r="Q22" s="42"/>
      <c r="R22" s="43"/>
      <c r="S22" s="44"/>
      <c r="T22" s="44"/>
      <c r="U22" s="41"/>
      <c r="V22" s="43"/>
      <c r="W22" s="43"/>
      <c r="X22" s="41"/>
      <c r="Y22" s="41"/>
      <c r="Z22" s="41"/>
    </row>
    <row r="23" spans="1:26" ht="12.75">
      <c r="A23" s="42"/>
      <c r="B23" s="42"/>
      <c r="C23" s="42"/>
      <c r="D23" s="41"/>
      <c r="E23" s="42" t="s">
        <v>3</v>
      </c>
      <c r="F23" s="42"/>
      <c r="G23" s="42" t="s">
        <v>4</v>
      </c>
      <c r="H23" s="42" t="s">
        <v>5</v>
      </c>
      <c r="I23" s="41" t="s">
        <v>1</v>
      </c>
      <c r="J23" s="42" t="s">
        <v>6</v>
      </c>
      <c r="K23" s="41" t="s">
        <v>1</v>
      </c>
      <c r="L23" s="41" t="s">
        <v>1</v>
      </c>
      <c r="M23" s="41" t="s">
        <v>7</v>
      </c>
      <c r="N23" s="42" t="s">
        <v>1</v>
      </c>
      <c r="O23" s="41" t="s">
        <v>1</v>
      </c>
      <c r="P23" s="42" t="s">
        <v>1</v>
      </c>
      <c r="Q23" s="42"/>
      <c r="R23" s="43"/>
      <c r="S23" s="44"/>
      <c r="T23" s="44"/>
      <c r="U23" s="41"/>
      <c r="V23" s="43"/>
      <c r="W23" s="43"/>
      <c r="X23" s="41"/>
      <c r="Y23" s="41"/>
      <c r="Z23" s="41"/>
    </row>
    <row r="24" spans="1:26" ht="12.75">
      <c r="A24" s="42"/>
      <c r="B24" s="42"/>
      <c r="C24" s="42"/>
      <c r="D24" s="41"/>
      <c r="E24" s="42" t="s">
        <v>3</v>
      </c>
      <c r="F24" s="42"/>
      <c r="G24" s="42" t="s">
        <v>4</v>
      </c>
      <c r="H24" s="42" t="s">
        <v>5</v>
      </c>
      <c r="I24" s="41" t="s">
        <v>1</v>
      </c>
      <c r="J24" s="42" t="s">
        <v>6</v>
      </c>
      <c r="K24" s="41" t="s">
        <v>1</v>
      </c>
      <c r="L24" s="41" t="s">
        <v>1</v>
      </c>
      <c r="M24" s="41" t="s">
        <v>7</v>
      </c>
      <c r="N24" s="42" t="s">
        <v>1</v>
      </c>
      <c r="O24" s="41" t="s">
        <v>1</v>
      </c>
      <c r="P24" s="42" t="s">
        <v>1</v>
      </c>
      <c r="Q24" s="42"/>
      <c r="R24" s="43"/>
      <c r="S24" s="44"/>
      <c r="T24" s="44"/>
      <c r="U24" s="41"/>
      <c r="V24" s="43"/>
      <c r="W24" s="43"/>
      <c r="X24" s="41"/>
      <c r="Y24" s="41"/>
      <c r="Z24" s="41"/>
    </row>
    <row r="25" spans="1:26" ht="12.75">
      <c r="A25" s="42"/>
      <c r="B25" s="42"/>
      <c r="C25" s="42"/>
      <c r="D25" s="41"/>
      <c r="E25" s="42" t="s">
        <v>3</v>
      </c>
      <c r="F25" s="42"/>
      <c r="G25" s="42" t="s">
        <v>4</v>
      </c>
      <c r="H25" s="42" t="s">
        <v>5</v>
      </c>
      <c r="I25" s="41" t="s">
        <v>1</v>
      </c>
      <c r="J25" s="42" t="s">
        <v>6</v>
      </c>
      <c r="K25" s="41" t="s">
        <v>1</v>
      </c>
      <c r="L25" s="41" t="s">
        <v>1</v>
      </c>
      <c r="M25" s="41" t="s">
        <v>7</v>
      </c>
      <c r="N25" s="42" t="s">
        <v>1</v>
      </c>
      <c r="O25" s="41" t="s">
        <v>1</v>
      </c>
      <c r="P25" s="42" t="s">
        <v>1</v>
      </c>
      <c r="Q25" s="42"/>
      <c r="R25" s="43"/>
      <c r="S25" s="44"/>
      <c r="T25" s="44"/>
      <c r="U25" s="41"/>
      <c r="V25" s="43"/>
      <c r="W25" s="43"/>
      <c r="X25" s="41"/>
      <c r="Y25" s="41"/>
      <c r="Z25" s="41"/>
    </row>
    <row r="26" spans="1:26" ht="12.75">
      <c r="A26" s="42"/>
      <c r="B26" s="42"/>
      <c r="C26" s="42"/>
      <c r="D26" s="41"/>
      <c r="E26" s="42" t="s">
        <v>3</v>
      </c>
      <c r="F26" s="42"/>
      <c r="G26" s="42" t="s">
        <v>4</v>
      </c>
      <c r="H26" s="42" t="s">
        <v>5</v>
      </c>
      <c r="I26" s="41" t="s">
        <v>1</v>
      </c>
      <c r="J26" s="42" t="s">
        <v>6</v>
      </c>
      <c r="K26" s="41" t="s">
        <v>1</v>
      </c>
      <c r="L26" s="41" t="s">
        <v>1</v>
      </c>
      <c r="M26" s="41" t="s">
        <v>7</v>
      </c>
      <c r="N26" s="42" t="s">
        <v>1</v>
      </c>
      <c r="O26" s="41" t="s">
        <v>1</v>
      </c>
      <c r="P26" s="42" t="s">
        <v>1</v>
      </c>
      <c r="Q26" s="42"/>
      <c r="R26" s="43"/>
      <c r="S26" s="44"/>
      <c r="T26" s="44"/>
      <c r="U26" s="41"/>
      <c r="V26" s="43"/>
      <c r="W26" s="43"/>
      <c r="X26" s="41"/>
      <c r="Y26" s="41"/>
      <c r="Z26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Arianna Venettoni</cp:lastModifiedBy>
  <cp:lastPrinted>2011-03-29T18:14:40Z</cp:lastPrinted>
  <dcterms:created xsi:type="dcterms:W3CDTF">2010-04-15T07:05:20Z</dcterms:created>
  <dcterms:modified xsi:type="dcterms:W3CDTF">2017-12-09T00:49:00Z</dcterms:modified>
  <cp:category/>
  <cp:version/>
  <cp:contentType/>
  <cp:contentStatus/>
</cp:coreProperties>
</file>