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4236" activeTab="3"/>
  </bookViews>
  <sheets>
    <sheet name="Acciaio" sheetId="1" r:id="rId1"/>
    <sheet name="Legno" sheetId="2" r:id="rId2"/>
    <sheet name="CLS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<sst xmlns="http://schemas.openxmlformats.org/spreadsheetml/2006/main" count="99" uniqueCount="59">
  <si>
    <t>Sezione</t>
  </si>
  <si>
    <t>Verifica</t>
  </si>
  <si>
    <t>#</t>
  </si>
  <si>
    <t>Base (cm)</t>
  </si>
  <si>
    <t>H (cm)</t>
  </si>
  <si>
    <t>A (cm^2)</t>
  </si>
  <si>
    <t>K,mod</t>
  </si>
  <si>
    <t>γm</t>
  </si>
  <si>
    <t>Area (cm^2)</t>
  </si>
  <si>
    <t>W(cm^3)</t>
  </si>
  <si>
    <t>N (kN)</t>
  </si>
  <si>
    <t>σn (Mpa)</t>
  </si>
  <si>
    <t>σm(Mpa)</t>
  </si>
  <si>
    <t>σtot (Mpa)</t>
  </si>
  <si>
    <t>fyk (Mpa)</t>
  </si>
  <si>
    <t>fyd (Mpa)</t>
  </si>
  <si>
    <t>M (kN*m)</t>
  </si>
  <si>
    <t>N(kN)</t>
  </si>
  <si>
    <t>σn (MPa)</t>
  </si>
  <si>
    <t>σm (MPa)</t>
  </si>
  <si>
    <t>fcd (MPa)</t>
  </si>
  <si>
    <t>fc,0k (MPa)</t>
  </si>
  <si>
    <t>fm,k (MPa)</t>
  </si>
  <si>
    <t>fmd (MPa)</t>
  </si>
  <si>
    <t xml:space="preserve"> </t>
  </si>
  <si>
    <t>HEA300</t>
  </si>
  <si>
    <t>B(cm)</t>
  </si>
  <si>
    <t>H(cm)</t>
  </si>
  <si>
    <t>M(kN*m)</t>
  </si>
  <si>
    <t>e(cm)</t>
  </si>
  <si>
    <t>A(cm^2)</t>
  </si>
  <si>
    <t>fck (MPa)</t>
  </si>
  <si>
    <t>fyk (MPa)</t>
  </si>
  <si>
    <t>fyd (MPa)</t>
  </si>
  <si>
    <t>Caso da verificare</t>
  </si>
  <si>
    <t>Caso 1</t>
  </si>
  <si>
    <t>σc (MPa)</t>
  </si>
  <si>
    <t>σf (MPa)</t>
  </si>
  <si>
    <t>σtot (MPa)</t>
  </si>
  <si>
    <t>u (cm)</t>
  </si>
  <si>
    <t>σmax</t>
  </si>
  <si>
    <t>Caso 2</t>
  </si>
  <si>
    <t>β</t>
  </si>
  <si>
    <r>
      <t>r (cm/</t>
    </r>
    <r>
      <rPr>
        <b/>
        <sz val="11"/>
        <color indexed="8"/>
        <rFont val="Calibri"/>
        <family val="2"/>
      </rPr>
      <t>√</t>
    </r>
    <r>
      <rPr>
        <b/>
        <sz val="9.35"/>
        <color indexed="8"/>
        <rFont val="Calibri"/>
        <family val="2"/>
      </rPr>
      <t>kN</t>
    </r>
    <r>
      <rPr>
        <b/>
        <sz val="11"/>
        <color indexed="8"/>
        <rFont val="Calibri"/>
        <family val="2"/>
      </rPr>
      <t>)</t>
    </r>
  </si>
  <si>
    <t>Hmin</t>
  </si>
  <si>
    <t>hu (cm)</t>
  </si>
  <si>
    <t>δ (cm)</t>
  </si>
  <si>
    <t>Caso 3</t>
  </si>
  <si>
    <t>Combinazione</t>
  </si>
  <si>
    <t>Excel fatto da Lucrezia Rodriguez e Pietro Sircana</t>
  </si>
  <si>
    <t>SLU qa</t>
  </si>
  <si>
    <t>Sisma X</t>
  </si>
  <si>
    <t>HEA340</t>
  </si>
  <si>
    <t>Realizzato da Lucrezia Rodriguez e Pietro Sircana</t>
  </si>
  <si>
    <t>Combo</t>
  </si>
  <si>
    <t>SLU - Qa</t>
  </si>
  <si>
    <t>FsX</t>
  </si>
  <si>
    <t>Combo - Fsx</t>
  </si>
  <si>
    <t>Excel realizzato da Lucrezia Rodriguez e Pietro Sircana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</si>
</sst>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9.3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  <xf numFmtId="0" fontId="0" fillId="2" borderId="10" xfId="0" applyFill="1" applyBorder="1" applyAlignment="1">
      <alignment/>
    </xf>
    <xf numFmtId="0" fontId="33" fillId="14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33" fillId="14" borderId="10" xfId="0" applyFont="1" applyFill="1" applyBorder="1" applyAlignment="1">
      <alignment/>
    </xf>
    <xf numFmtId="0" fontId="36" fillId="0" borderId="0" xfId="0" applyFont="1" applyAlignment="1">
      <alignment/>
    </xf>
    <xf numFmtId="3" fontId="0" fillId="2" borderId="10" xfId="0" applyNumberFormat="1" applyFill="1" applyBorder="1" applyAlignment="1">
      <alignment/>
    </xf>
    <xf numFmtId="0" fontId="33" fillId="1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3" fillId="14" borderId="11" xfId="0" applyFont="1" applyFill="1" applyBorder="1" applyAlignment="1">
      <alignment/>
    </xf>
    <xf numFmtId="0" fontId="33" fillId="14" borderId="1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3" fillId="0" borderId="12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28125" style="0" customWidth="1"/>
    <col min="2" max="2" width="14.00390625" style="0" customWidth="1"/>
    <col min="4" max="4" width="11.28125" style="0" customWidth="1"/>
    <col min="9" max="9" width="9.7109375" style="0" customWidth="1"/>
    <col min="10" max="10" width="10.00390625" style="0" customWidth="1"/>
  </cols>
  <sheetData>
    <row r="1" spans="1:13" ht="14.25">
      <c r="A1" s="9" t="s">
        <v>2</v>
      </c>
      <c r="B1" s="9" t="s">
        <v>48</v>
      </c>
      <c r="C1" s="4" t="s">
        <v>0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16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</v>
      </c>
    </row>
    <row r="2" spans="1:13" ht="14.25">
      <c r="A2" s="2">
        <v>40</v>
      </c>
      <c r="B2" s="2" t="s">
        <v>50</v>
      </c>
      <c r="C2" s="3" t="s">
        <v>25</v>
      </c>
      <c r="D2" s="3">
        <v>112.5</v>
      </c>
      <c r="E2" s="8">
        <v>1260</v>
      </c>
      <c r="F2" s="3">
        <v>-2769.001</v>
      </c>
      <c r="G2" s="1">
        <f>(ABS(F2)/D2)*10</f>
        <v>246.13342222222226</v>
      </c>
      <c r="H2" s="3">
        <v>27.4316</v>
      </c>
      <c r="I2" s="1">
        <f>1000*(ABS(H2)/E2)</f>
        <v>21.77111111111111</v>
      </c>
      <c r="J2" s="1">
        <f>G2+I2</f>
        <v>267.90453333333335</v>
      </c>
      <c r="K2" s="5">
        <v>235</v>
      </c>
      <c r="L2" s="1">
        <f>K2/1.05</f>
        <v>223.8095238095238</v>
      </c>
      <c r="M2" s="1" t="str">
        <f>IF(J2&lt;L2,"Sì","No")</f>
        <v>No</v>
      </c>
    </row>
    <row r="3" spans="1:13" ht="14.25">
      <c r="A3" s="2">
        <v>70</v>
      </c>
      <c r="B3" s="2" t="s">
        <v>51</v>
      </c>
      <c r="C3" s="3" t="s">
        <v>25</v>
      </c>
      <c r="D3" s="3">
        <v>112.5</v>
      </c>
      <c r="E3" s="8">
        <v>1260</v>
      </c>
      <c r="F3" s="3">
        <v>0</v>
      </c>
      <c r="G3" s="1">
        <f aca="true" t="shared" si="0" ref="G3:G16">(ABS(F3)/D3)*10</f>
        <v>0</v>
      </c>
      <c r="H3" s="3">
        <v>-921.9162</v>
      </c>
      <c r="I3" s="1">
        <f aca="true" t="shared" si="1" ref="I3:I16">1000*(ABS(H3)/E3)</f>
        <v>731.6795238095239</v>
      </c>
      <c r="J3" s="1">
        <f aca="true" t="shared" si="2" ref="J3:J15">G3+I3</f>
        <v>731.6795238095239</v>
      </c>
      <c r="K3" s="5">
        <v>235</v>
      </c>
      <c r="L3" s="1">
        <f aca="true" t="shared" si="3" ref="L3:L15">K3/1.05</f>
        <v>223.8095238095238</v>
      </c>
      <c r="M3" s="1" t="str">
        <f aca="true" t="shared" si="4" ref="M3:M15">IF(J3&lt;L3,"Sì","No")</f>
        <v>No</v>
      </c>
    </row>
    <row r="4" spans="1:13" ht="14.25">
      <c r="A4" s="2">
        <v>68</v>
      </c>
      <c r="B4" s="2" t="s">
        <v>50</v>
      </c>
      <c r="C4" s="3" t="s">
        <v>25</v>
      </c>
      <c r="D4" s="3">
        <v>112.5</v>
      </c>
      <c r="E4" s="8">
        <v>1260</v>
      </c>
      <c r="F4" s="3">
        <v>0</v>
      </c>
      <c r="G4" s="1">
        <f t="shared" si="0"/>
        <v>0</v>
      </c>
      <c r="H4" s="3">
        <v>-367.602</v>
      </c>
      <c r="I4" s="1">
        <f t="shared" si="1"/>
        <v>291.747619047619</v>
      </c>
      <c r="J4" s="1">
        <f t="shared" si="2"/>
        <v>291.747619047619</v>
      </c>
      <c r="K4" s="5">
        <v>235</v>
      </c>
      <c r="L4" s="1">
        <f t="shared" si="3"/>
        <v>223.8095238095238</v>
      </c>
      <c r="M4" s="1" t="str">
        <f t="shared" si="4"/>
        <v>No</v>
      </c>
    </row>
    <row r="5" spans="1:13" ht="14.25">
      <c r="A5" s="10"/>
      <c r="B5" s="10"/>
      <c r="C5" s="10"/>
      <c r="D5" s="10"/>
      <c r="E5" s="15"/>
      <c r="F5" s="10"/>
      <c r="G5" s="10"/>
      <c r="H5" s="10"/>
      <c r="I5" s="10"/>
      <c r="J5" s="10"/>
      <c r="K5" s="16"/>
      <c r="L5" s="10"/>
      <c r="M5" s="10"/>
    </row>
    <row r="6" spans="1:13" ht="14.25">
      <c r="A6" s="2">
        <v>40</v>
      </c>
      <c r="B6" s="2" t="s">
        <v>50</v>
      </c>
      <c r="C6" s="3" t="s">
        <v>52</v>
      </c>
      <c r="D6" s="3">
        <v>133.5</v>
      </c>
      <c r="E6" s="8">
        <v>1678</v>
      </c>
      <c r="F6" s="3">
        <v>-2769.001</v>
      </c>
      <c r="G6" s="1">
        <f t="shared" si="0"/>
        <v>207.4158052434457</v>
      </c>
      <c r="H6" s="3">
        <v>27.4316</v>
      </c>
      <c r="I6" s="1">
        <f t="shared" si="1"/>
        <v>16.347794994040527</v>
      </c>
      <c r="J6" s="1">
        <f t="shared" si="2"/>
        <v>223.76360023748623</v>
      </c>
      <c r="K6" s="5">
        <v>235</v>
      </c>
      <c r="L6" s="1">
        <f t="shared" si="3"/>
        <v>223.8095238095238</v>
      </c>
      <c r="M6" s="1" t="str">
        <f t="shared" si="4"/>
        <v>Sì</v>
      </c>
    </row>
    <row r="7" spans="1:13" ht="14.25">
      <c r="A7" s="2">
        <v>68</v>
      </c>
      <c r="B7" s="2" t="s">
        <v>50</v>
      </c>
      <c r="C7" s="3" t="s">
        <v>52</v>
      </c>
      <c r="D7" s="3">
        <v>133.5</v>
      </c>
      <c r="E7" s="8">
        <v>1678</v>
      </c>
      <c r="F7" s="3">
        <v>0</v>
      </c>
      <c r="G7" s="1">
        <f t="shared" si="0"/>
        <v>0</v>
      </c>
      <c r="H7" s="3">
        <v>-367.602</v>
      </c>
      <c r="I7" s="1">
        <f t="shared" si="1"/>
        <v>219.07151370679378</v>
      </c>
      <c r="J7" s="1">
        <f t="shared" si="2"/>
        <v>219.07151370679378</v>
      </c>
      <c r="K7" s="5">
        <v>235</v>
      </c>
      <c r="L7" s="1">
        <f t="shared" si="3"/>
        <v>223.8095238095238</v>
      </c>
      <c r="M7" s="1" t="str">
        <f t="shared" si="4"/>
        <v>Sì</v>
      </c>
    </row>
    <row r="8" spans="1:13" ht="14.25">
      <c r="A8" s="2"/>
      <c r="B8" s="2"/>
      <c r="C8" s="3" t="s">
        <v>25</v>
      </c>
      <c r="D8" s="3">
        <v>112.5</v>
      </c>
      <c r="E8" s="8">
        <v>1260</v>
      </c>
      <c r="F8" s="3"/>
      <c r="G8" s="1">
        <f t="shared" si="0"/>
        <v>0</v>
      </c>
      <c r="H8" s="3"/>
      <c r="I8" s="1">
        <f t="shared" si="1"/>
        <v>0</v>
      </c>
      <c r="J8" s="1">
        <f t="shared" si="2"/>
        <v>0</v>
      </c>
      <c r="K8" s="5">
        <v>235</v>
      </c>
      <c r="L8" s="1">
        <f t="shared" si="3"/>
        <v>223.8095238095238</v>
      </c>
      <c r="M8" s="1" t="str">
        <f t="shared" si="4"/>
        <v>Sì</v>
      </c>
    </row>
    <row r="9" spans="1:13" ht="14.25">
      <c r="A9" s="2"/>
      <c r="B9" s="2"/>
      <c r="C9" s="3" t="s">
        <v>25</v>
      </c>
      <c r="D9" s="3">
        <v>112.5</v>
      </c>
      <c r="E9" s="8">
        <v>1260</v>
      </c>
      <c r="F9" s="3"/>
      <c r="G9" s="1">
        <f t="shared" si="0"/>
        <v>0</v>
      </c>
      <c r="H9" s="3"/>
      <c r="I9" s="1">
        <f t="shared" si="1"/>
        <v>0</v>
      </c>
      <c r="J9" s="1">
        <f t="shared" si="2"/>
        <v>0</v>
      </c>
      <c r="K9" s="5">
        <v>235</v>
      </c>
      <c r="L9" s="1">
        <f t="shared" si="3"/>
        <v>223.8095238095238</v>
      </c>
      <c r="M9" s="1" t="str">
        <f t="shared" si="4"/>
        <v>Sì</v>
      </c>
    </row>
    <row r="10" spans="1:13" ht="14.25">
      <c r="A10" s="2"/>
      <c r="B10" s="2"/>
      <c r="C10" s="3" t="s">
        <v>25</v>
      </c>
      <c r="D10" s="3">
        <v>112.5</v>
      </c>
      <c r="E10" s="8">
        <v>1260</v>
      </c>
      <c r="F10" s="3"/>
      <c r="G10" s="1">
        <f t="shared" si="0"/>
        <v>0</v>
      </c>
      <c r="H10" s="3"/>
      <c r="I10" s="1">
        <f t="shared" si="1"/>
        <v>0</v>
      </c>
      <c r="J10" s="1">
        <f t="shared" si="2"/>
        <v>0</v>
      </c>
      <c r="K10" s="5">
        <v>235</v>
      </c>
      <c r="L10" s="1">
        <f t="shared" si="3"/>
        <v>223.8095238095238</v>
      </c>
      <c r="M10" s="1" t="str">
        <f t="shared" si="4"/>
        <v>Sì</v>
      </c>
    </row>
    <row r="11" spans="1:13" ht="14.25">
      <c r="A11" s="2"/>
      <c r="B11" s="2"/>
      <c r="C11" s="3" t="s">
        <v>25</v>
      </c>
      <c r="D11" s="3">
        <v>112.5</v>
      </c>
      <c r="E11" s="8">
        <v>1260</v>
      </c>
      <c r="F11" s="3"/>
      <c r="G11" s="1">
        <f t="shared" si="0"/>
        <v>0</v>
      </c>
      <c r="H11" s="3"/>
      <c r="I11" s="1">
        <f t="shared" si="1"/>
        <v>0</v>
      </c>
      <c r="J11" s="1">
        <f t="shared" si="2"/>
        <v>0</v>
      </c>
      <c r="K11" s="5">
        <v>235</v>
      </c>
      <c r="L11" s="1">
        <f t="shared" si="3"/>
        <v>223.8095238095238</v>
      </c>
      <c r="M11" s="1" t="str">
        <f t="shared" si="4"/>
        <v>Sì</v>
      </c>
    </row>
    <row r="12" spans="1:13" ht="14.25">
      <c r="A12" s="2"/>
      <c r="B12" s="2"/>
      <c r="C12" s="3" t="s">
        <v>25</v>
      </c>
      <c r="D12" s="3">
        <v>112.5</v>
      </c>
      <c r="E12" s="8">
        <v>1260</v>
      </c>
      <c r="F12" s="3"/>
      <c r="G12" s="1">
        <f t="shared" si="0"/>
        <v>0</v>
      </c>
      <c r="H12" s="3"/>
      <c r="I12" s="1">
        <f t="shared" si="1"/>
        <v>0</v>
      </c>
      <c r="J12" s="1">
        <f t="shared" si="2"/>
        <v>0</v>
      </c>
      <c r="K12" s="5">
        <v>235</v>
      </c>
      <c r="L12" s="1">
        <f t="shared" si="3"/>
        <v>223.8095238095238</v>
      </c>
      <c r="M12" s="1" t="str">
        <f t="shared" si="4"/>
        <v>Sì</v>
      </c>
    </row>
    <row r="13" spans="1:13" ht="14.25">
      <c r="A13" s="2"/>
      <c r="B13" s="2"/>
      <c r="C13" s="3" t="s">
        <v>25</v>
      </c>
      <c r="D13" s="3">
        <v>112.5</v>
      </c>
      <c r="E13" s="8">
        <v>1260</v>
      </c>
      <c r="F13" s="3"/>
      <c r="G13" s="1">
        <f t="shared" si="0"/>
        <v>0</v>
      </c>
      <c r="H13" s="3"/>
      <c r="I13" s="1">
        <f t="shared" si="1"/>
        <v>0</v>
      </c>
      <c r="J13" s="1">
        <f t="shared" si="2"/>
        <v>0</v>
      </c>
      <c r="K13" s="5">
        <v>235</v>
      </c>
      <c r="L13" s="1">
        <f t="shared" si="3"/>
        <v>223.8095238095238</v>
      </c>
      <c r="M13" s="1" t="str">
        <f t="shared" si="4"/>
        <v>Sì</v>
      </c>
    </row>
    <row r="14" spans="1:13" ht="14.25">
      <c r="A14" s="2"/>
      <c r="B14" s="2"/>
      <c r="C14" s="3" t="s">
        <v>25</v>
      </c>
      <c r="D14" s="3">
        <v>112.5</v>
      </c>
      <c r="E14" s="8">
        <v>1260</v>
      </c>
      <c r="F14" s="3"/>
      <c r="G14" s="1">
        <f t="shared" si="0"/>
        <v>0</v>
      </c>
      <c r="H14" s="3"/>
      <c r="I14" s="1">
        <f t="shared" si="1"/>
        <v>0</v>
      </c>
      <c r="J14" s="1">
        <f t="shared" si="2"/>
        <v>0</v>
      </c>
      <c r="K14" s="5">
        <v>235</v>
      </c>
      <c r="L14" s="1">
        <f t="shared" si="3"/>
        <v>223.8095238095238</v>
      </c>
      <c r="M14" s="1" t="str">
        <f t="shared" si="4"/>
        <v>Sì</v>
      </c>
    </row>
    <row r="15" spans="1:13" ht="14.25">
      <c r="A15" s="2"/>
      <c r="B15" s="2"/>
      <c r="C15" s="3" t="s">
        <v>25</v>
      </c>
      <c r="D15" s="3">
        <v>112.5</v>
      </c>
      <c r="E15" s="8">
        <v>1260</v>
      </c>
      <c r="F15" s="3"/>
      <c r="G15" s="1">
        <f t="shared" si="0"/>
        <v>0</v>
      </c>
      <c r="H15" s="3"/>
      <c r="I15" s="1">
        <f t="shared" si="1"/>
        <v>0</v>
      </c>
      <c r="J15" s="1">
        <f t="shared" si="2"/>
        <v>0</v>
      </c>
      <c r="K15" s="5">
        <v>235</v>
      </c>
      <c r="L15" s="1">
        <f t="shared" si="3"/>
        <v>223.8095238095238</v>
      </c>
      <c r="M15" s="1" t="str">
        <f t="shared" si="4"/>
        <v>Sì</v>
      </c>
    </row>
    <row r="16" spans="1:13" ht="14.25">
      <c r="A16" s="2"/>
      <c r="B16" s="2"/>
      <c r="C16" s="3" t="s">
        <v>25</v>
      </c>
      <c r="D16" s="3">
        <v>112.5</v>
      </c>
      <c r="E16" s="8">
        <v>1260</v>
      </c>
      <c r="F16" s="3"/>
      <c r="G16" s="1">
        <f t="shared" si="0"/>
        <v>0</v>
      </c>
      <c r="H16" s="3"/>
      <c r="I16" s="1">
        <f t="shared" si="1"/>
        <v>0</v>
      </c>
      <c r="J16" s="1">
        <f>G16+I16</f>
        <v>0</v>
      </c>
      <c r="K16" s="5">
        <v>235</v>
      </c>
      <c r="L16" s="1">
        <f>K16/1.05</f>
        <v>223.8095238095238</v>
      </c>
      <c r="M16" s="1" t="str">
        <f>IF(J16&lt;L16,"Sì","No")</f>
        <v>Sì</v>
      </c>
    </row>
    <row r="1199" spans="2:5" ht="14.25">
      <c r="B1199" s="18" t="s">
        <v>49</v>
      </c>
      <c r="C1199" s="18"/>
      <c r="D1199" s="18"/>
      <c r="E1199" s="18"/>
    </row>
  </sheetData>
  <sheetProtection password="CC6D" sheet="1" objects="1" scenarios="1"/>
  <mergeCells count="1">
    <mergeCell ref="B1199:E11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0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4.28125" style="0" customWidth="1"/>
    <col min="2" max="2" width="8.57421875" style="0" customWidth="1"/>
    <col min="15" max="15" width="11.00390625" style="0" customWidth="1"/>
  </cols>
  <sheetData>
    <row r="1" spans="1:18" ht="14.25">
      <c r="A1" s="9" t="s">
        <v>2</v>
      </c>
      <c r="B1" s="9" t="s">
        <v>54</v>
      </c>
      <c r="C1" s="4" t="s">
        <v>3</v>
      </c>
      <c r="D1" s="4" t="s">
        <v>4</v>
      </c>
      <c r="E1" s="4" t="s">
        <v>5</v>
      </c>
      <c r="F1" s="4" t="s">
        <v>9</v>
      </c>
      <c r="G1" s="4" t="s">
        <v>17</v>
      </c>
      <c r="H1" s="6" t="s">
        <v>18</v>
      </c>
      <c r="I1" s="6" t="s">
        <v>16</v>
      </c>
      <c r="J1" s="6" t="s">
        <v>19</v>
      </c>
      <c r="K1" s="4" t="s">
        <v>6</v>
      </c>
      <c r="L1" s="6" t="s">
        <v>7</v>
      </c>
      <c r="M1" s="6" t="s">
        <v>21</v>
      </c>
      <c r="N1" s="6" t="s">
        <v>20</v>
      </c>
      <c r="O1" s="6" t="s">
        <v>22</v>
      </c>
      <c r="P1" s="6" t="s">
        <v>23</v>
      </c>
      <c r="Q1" s="6" t="s">
        <v>1</v>
      </c>
      <c r="R1" s="17" t="s">
        <v>24</v>
      </c>
    </row>
    <row r="2" spans="1:17" ht="14.25">
      <c r="A2" s="2">
        <v>261</v>
      </c>
      <c r="B2" s="3" t="s">
        <v>55</v>
      </c>
      <c r="C2" s="3">
        <v>35</v>
      </c>
      <c r="D2" s="3">
        <v>35</v>
      </c>
      <c r="E2" s="1">
        <f>C2*D2</f>
        <v>1225</v>
      </c>
      <c r="F2" s="1">
        <f>C2*(D2^2)/6</f>
        <v>7145.833333333333</v>
      </c>
      <c r="G2" s="3">
        <v>133.842</v>
      </c>
      <c r="H2" s="1">
        <f>(G2/E2)*10</f>
        <v>1.0925877551020409</v>
      </c>
      <c r="I2" s="3">
        <v>69.8387</v>
      </c>
      <c r="J2" s="1">
        <f>1000*(I2/F2)</f>
        <v>9.773345772594753</v>
      </c>
      <c r="K2" s="3">
        <v>0.8</v>
      </c>
      <c r="L2" s="3">
        <v>1.45</v>
      </c>
      <c r="M2" s="3">
        <v>24</v>
      </c>
      <c r="N2" s="1">
        <f>K2*(M2/L2)</f>
        <v>13.24137931034483</v>
      </c>
      <c r="O2" s="3">
        <v>24</v>
      </c>
      <c r="P2" s="1">
        <f>K2*(O2/L2)</f>
        <v>13.24137931034483</v>
      </c>
      <c r="Q2" s="1" t="str">
        <f>IF((H2/N2+J2/P2)&lt;=1,"Sì","No")</f>
        <v>Sì</v>
      </c>
    </row>
    <row r="3" spans="1:17" ht="14.25">
      <c r="A3" s="2">
        <v>12</v>
      </c>
      <c r="B3" s="3" t="s">
        <v>55</v>
      </c>
      <c r="C3" s="3">
        <v>35</v>
      </c>
      <c r="D3" s="3">
        <v>35</v>
      </c>
      <c r="E3" s="1">
        <f aca="true" t="shared" si="0" ref="E3:E17">C3*D3</f>
        <v>1225</v>
      </c>
      <c r="F3" s="1">
        <f aca="true" t="shared" si="1" ref="F3:F17">C3*(D3^2)/6</f>
        <v>7145.833333333333</v>
      </c>
      <c r="G3" s="3">
        <v>1539.913</v>
      </c>
      <c r="H3" s="1">
        <f aca="true" t="shared" si="2" ref="H3:H17">(G3/E3)*10</f>
        <v>12.570718367346938</v>
      </c>
      <c r="I3" s="3">
        <v>21.1876</v>
      </c>
      <c r="J3" s="1">
        <f aca="true" t="shared" si="3" ref="J3:J17">1000*(I3/F3)</f>
        <v>2.9650285714285713</v>
      </c>
      <c r="K3" s="3">
        <v>0.8</v>
      </c>
      <c r="L3" s="3">
        <v>1.45</v>
      </c>
      <c r="M3" s="3">
        <v>24</v>
      </c>
      <c r="N3" s="1">
        <f aca="true" t="shared" si="4" ref="N3:N17">K3*(M3/L3)</f>
        <v>13.24137931034483</v>
      </c>
      <c r="O3" s="3">
        <v>24</v>
      </c>
      <c r="P3" s="1">
        <f aca="true" t="shared" si="5" ref="P3:P17">K3*(O3/L3)</f>
        <v>13.24137931034483</v>
      </c>
      <c r="Q3" s="1" t="str">
        <f aca="true" t="shared" si="6" ref="Q3:Q17">IF((H3/N3+J3/P3)&lt;=1,"Sì","No")</f>
        <v>No</v>
      </c>
    </row>
    <row r="4" spans="1:17" ht="14.25">
      <c r="A4" s="2">
        <v>12</v>
      </c>
      <c r="B4" s="3" t="s">
        <v>56</v>
      </c>
      <c r="C4" s="3">
        <v>35</v>
      </c>
      <c r="D4" s="3">
        <v>35</v>
      </c>
      <c r="E4" s="1">
        <f t="shared" si="0"/>
        <v>1225</v>
      </c>
      <c r="F4" s="1">
        <f t="shared" si="1"/>
        <v>7145.833333333333</v>
      </c>
      <c r="G4" s="3">
        <v>778.963</v>
      </c>
      <c r="H4" s="1">
        <f t="shared" si="2"/>
        <v>6.358881632653061</v>
      </c>
      <c r="I4" s="3">
        <v>282.6675</v>
      </c>
      <c r="J4" s="1">
        <f t="shared" si="3"/>
        <v>39.55696793002916</v>
      </c>
      <c r="K4" s="3">
        <v>0.8</v>
      </c>
      <c r="L4" s="3">
        <v>1.45</v>
      </c>
      <c r="M4" s="3">
        <v>24</v>
      </c>
      <c r="N4" s="1">
        <f t="shared" si="4"/>
        <v>13.24137931034483</v>
      </c>
      <c r="O4" s="3">
        <v>24</v>
      </c>
      <c r="P4" s="1">
        <f t="shared" si="5"/>
        <v>13.24137931034483</v>
      </c>
      <c r="Q4" s="1" t="str">
        <f t="shared" si="6"/>
        <v>No</v>
      </c>
    </row>
    <row r="5" spans="1:21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U5" s="7"/>
    </row>
    <row r="6" spans="1:17" ht="14.25">
      <c r="A6" s="2">
        <v>12</v>
      </c>
      <c r="B6" s="3" t="s">
        <v>55</v>
      </c>
      <c r="C6" s="3">
        <v>40</v>
      </c>
      <c r="D6" s="3">
        <v>40</v>
      </c>
      <c r="E6" s="1">
        <f t="shared" si="0"/>
        <v>1600</v>
      </c>
      <c r="F6" s="1">
        <f t="shared" si="1"/>
        <v>10666.666666666666</v>
      </c>
      <c r="G6" s="3">
        <v>1539.913</v>
      </c>
      <c r="H6" s="1">
        <f t="shared" si="2"/>
        <v>9.62445625</v>
      </c>
      <c r="I6" s="3">
        <v>21.1876</v>
      </c>
      <c r="J6" s="1">
        <f t="shared" si="3"/>
        <v>1.9863375</v>
      </c>
      <c r="K6" s="3">
        <v>0.8</v>
      </c>
      <c r="L6" s="3">
        <v>1.45</v>
      </c>
      <c r="M6" s="3">
        <v>24</v>
      </c>
      <c r="N6" s="1">
        <f t="shared" si="4"/>
        <v>13.24137931034483</v>
      </c>
      <c r="O6" s="3">
        <v>24</v>
      </c>
      <c r="P6" s="1">
        <f t="shared" si="5"/>
        <v>13.24137931034483</v>
      </c>
      <c r="Q6" s="1" t="str">
        <f t="shared" si="6"/>
        <v>Sì</v>
      </c>
    </row>
    <row r="7" spans="1:17" ht="14.25">
      <c r="A7" s="2"/>
      <c r="B7" s="3"/>
      <c r="C7" s="3"/>
      <c r="D7" s="3"/>
      <c r="E7" s="1">
        <f t="shared" si="0"/>
        <v>0</v>
      </c>
      <c r="F7" s="1">
        <f t="shared" si="1"/>
        <v>0</v>
      </c>
      <c r="G7" s="3"/>
      <c r="H7" s="1" t="e">
        <f t="shared" si="2"/>
        <v>#DIV/0!</v>
      </c>
      <c r="I7" s="3"/>
      <c r="J7" s="1" t="e">
        <f t="shared" si="3"/>
        <v>#DIV/0!</v>
      </c>
      <c r="K7" s="3"/>
      <c r="L7" s="3"/>
      <c r="M7" s="3"/>
      <c r="N7" s="1" t="e">
        <f t="shared" si="4"/>
        <v>#DIV/0!</v>
      </c>
      <c r="O7" s="3"/>
      <c r="P7" s="1" t="e">
        <f t="shared" si="5"/>
        <v>#DIV/0!</v>
      </c>
      <c r="Q7" s="1" t="e">
        <f t="shared" si="6"/>
        <v>#DIV/0!</v>
      </c>
    </row>
    <row r="8" spans="1:17" ht="14.25">
      <c r="A8" s="2"/>
      <c r="B8" s="3"/>
      <c r="C8" s="3"/>
      <c r="D8" s="3"/>
      <c r="E8" s="1">
        <f t="shared" si="0"/>
        <v>0</v>
      </c>
      <c r="F8" s="1">
        <f t="shared" si="1"/>
        <v>0</v>
      </c>
      <c r="G8" s="3"/>
      <c r="H8" s="1" t="e">
        <f t="shared" si="2"/>
        <v>#DIV/0!</v>
      </c>
      <c r="I8" s="3"/>
      <c r="J8" s="1" t="e">
        <f t="shared" si="3"/>
        <v>#DIV/0!</v>
      </c>
      <c r="K8" s="3"/>
      <c r="L8" s="3"/>
      <c r="M8" s="3"/>
      <c r="N8" s="1" t="e">
        <f t="shared" si="4"/>
        <v>#DIV/0!</v>
      </c>
      <c r="O8" s="3"/>
      <c r="P8" s="1" t="e">
        <f t="shared" si="5"/>
        <v>#DIV/0!</v>
      </c>
      <c r="Q8" s="1" t="e">
        <f t="shared" si="6"/>
        <v>#DIV/0!</v>
      </c>
    </row>
    <row r="9" spans="1:17" ht="14.25">
      <c r="A9" s="2"/>
      <c r="B9" s="3"/>
      <c r="C9" s="3"/>
      <c r="D9" s="3"/>
      <c r="E9" s="1">
        <f t="shared" si="0"/>
        <v>0</v>
      </c>
      <c r="F9" s="1">
        <f t="shared" si="1"/>
        <v>0</v>
      </c>
      <c r="G9" s="3"/>
      <c r="H9" s="1" t="e">
        <f t="shared" si="2"/>
        <v>#DIV/0!</v>
      </c>
      <c r="I9" s="3"/>
      <c r="J9" s="1" t="e">
        <f t="shared" si="3"/>
        <v>#DIV/0!</v>
      </c>
      <c r="K9" s="3"/>
      <c r="L9" s="3"/>
      <c r="M9" s="3"/>
      <c r="N9" s="1" t="e">
        <f t="shared" si="4"/>
        <v>#DIV/0!</v>
      </c>
      <c r="O9" s="3"/>
      <c r="P9" s="1" t="e">
        <f t="shared" si="5"/>
        <v>#DIV/0!</v>
      </c>
      <c r="Q9" s="1" t="e">
        <f t="shared" si="6"/>
        <v>#DIV/0!</v>
      </c>
    </row>
    <row r="10" spans="1:17" ht="14.25">
      <c r="A10" s="2"/>
      <c r="B10" s="3"/>
      <c r="C10" s="3"/>
      <c r="D10" s="3"/>
      <c r="E10" s="1">
        <f t="shared" si="0"/>
        <v>0</v>
      </c>
      <c r="F10" s="1">
        <f t="shared" si="1"/>
        <v>0</v>
      </c>
      <c r="G10" s="3"/>
      <c r="H10" s="1" t="e">
        <f t="shared" si="2"/>
        <v>#DIV/0!</v>
      </c>
      <c r="I10" s="3"/>
      <c r="J10" s="1" t="e">
        <f t="shared" si="3"/>
        <v>#DIV/0!</v>
      </c>
      <c r="K10" s="3"/>
      <c r="L10" s="3"/>
      <c r="M10" s="3"/>
      <c r="N10" s="1" t="e">
        <f t="shared" si="4"/>
        <v>#DIV/0!</v>
      </c>
      <c r="O10" s="3"/>
      <c r="P10" s="1" t="e">
        <f t="shared" si="5"/>
        <v>#DIV/0!</v>
      </c>
      <c r="Q10" s="1" t="e">
        <f t="shared" si="6"/>
        <v>#DIV/0!</v>
      </c>
    </row>
    <row r="11" spans="1:17" ht="14.25">
      <c r="A11" s="2"/>
      <c r="B11" s="3"/>
      <c r="C11" s="3"/>
      <c r="D11" s="3"/>
      <c r="E11" s="1">
        <f t="shared" si="0"/>
        <v>0</v>
      </c>
      <c r="F11" s="1">
        <f t="shared" si="1"/>
        <v>0</v>
      </c>
      <c r="G11" s="3"/>
      <c r="H11" s="1" t="e">
        <f t="shared" si="2"/>
        <v>#DIV/0!</v>
      </c>
      <c r="I11" s="3"/>
      <c r="J11" s="1" t="e">
        <f t="shared" si="3"/>
        <v>#DIV/0!</v>
      </c>
      <c r="K11" s="3"/>
      <c r="L11" s="3"/>
      <c r="M11" s="3"/>
      <c r="N11" s="1" t="e">
        <f t="shared" si="4"/>
        <v>#DIV/0!</v>
      </c>
      <c r="O11" s="3"/>
      <c r="P11" s="1" t="e">
        <f t="shared" si="5"/>
        <v>#DIV/0!</v>
      </c>
      <c r="Q11" s="1" t="e">
        <f t="shared" si="6"/>
        <v>#DIV/0!</v>
      </c>
    </row>
    <row r="12" spans="1:17" ht="14.25">
      <c r="A12" s="2"/>
      <c r="B12" s="3"/>
      <c r="C12" s="3"/>
      <c r="D12" s="3"/>
      <c r="E12" s="1">
        <f t="shared" si="0"/>
        <v>0</v>
      </c>
      <c r="F12" s="1">
        <f t="shared" si="1"/>
        <v>0</v>
      </c>
      <c r="G12" s="3"/>
      <c r="H12" s="1" t="e">
        <f t="shared" si="2"/>
        <v>#DIV/0!</v>
      </c>
      <c r="I12" s="3"/>
      <c r="J12" s="1" t="e">
        <f t="shared" si="3"/>
        <v>#DIV/0!</v>
      </c>
      <c r="K12" s="3"/>
      <c r="L12" s="3"/>
      <c r="M12" s="3"/>
      <c r="N12" s="1" t="e">
        <f t="shared" si="4"/>
        <v>#DIV/0!</v>
      </c>
      <c r="O12" s="3"/>
      <c r="P12" s="1" t="e">
        <f t="shared" si="5"/>
        <v>#DIV/0!</v>
      </c>
      <c r="Q12" s="1" t="e">
        <f t="shared" si="6"/>
        <v>#DIV/0!</v>
      </c>
    </row>
    <row r="13" spans="1:17" ht="14.25">
      <c r="A13" s="2"/>
      <c r="B13" s="3"/>
      <c r="C13" s="3"/>
      <c r="D13" s="3"/>
      <c r="E13" s="1">
        <f t="shared" si="0"/>
        <v>0</v>
      </c>
      <c r="F13" s="1">
        <f t="shared" si="1"/>
        <v>0</v>
      </c>
      <c r="G13" s="3"/>
      <c r="H13" s="1" t="e">
        <f t="shared" si="2"/>
        <v>#DIV/0!</v>
      </c>
      <c r="I13" s="3"/>
      <c r="J13" s="1" t="e">
        <f t="shared" si="3"/>
        <v>#DIV/0!</v>
      </c>
      <c r="K13" s="3"/>
      <c r="L13" s="3"/>
      <c r="M13" s="3"/>
      <c r="N13" s="1" t="e">
        <f t="shared" si="4"/>
        <v>#DIV/0!</v>
      </c>
      <c r="O13" s="3"/>
      <c r="P13" s="1" t="e">
        <f t="shared" si="5"/>
        <v>#DIV/0!</v>
      </c>
      <c r="Q13" s="1" t="e">
        <f t="shared" si="6"/>
        <v>#DIV/0!</v>
      </c>
    </row>
    <row r="14" spans="1:17" ht="14.25">
      <c r="A14" s="2"/>
      <c r="B14" s="3"/>
      <c r="C14" s="3"/>
      <c r="D14" s="3"/>
      <c r="E14" s="1">
        <f t="shared" si="0"/>
        <v>0</v>
      </c>
      <c r="F14" s="1">
        <f t="shared" si="1"/>
        <v>0</v>
      </c>
      <c r="G14" s="3"/>
      <c r="H14" s="1" t="e">
        <f t="shared" si="2"/>
        <v>#DIV/0!</v>
      </c>
      <c r="I14" s="3"/>
      <c r="J14" s="1" t="e">
        <f t="shared" si="3"/>
        <v>#DIV/0!</v>
      </c>
      <c r="K14" s="3"/>
      <c r="L14" s="3"/>
      <c r="M14" s="3"/>
      <c r="N14" s="1" t="e">
        <f t="shared" si="4"/>
        <v>#DIV/0!</v>
      </c>
      <c r="O14" s="3"/>
      <c r="P14" s="1" t="e">
        <f t="shared" si="5"/>
        <v>#DIV/0!</v>
      </c>
      <c r="Q14" s="1" t="e">
        <f t="shared" si="6"/>
        <v>#DIV/0!</v>
      </c>
    </row>
    <row r="15" spans="1:17" ht="14.25">
      <c r="A15" s="2"/>
      <c r="B15" s="3"/>
      <c r="C15" s="3"/>
      <c r="D15" s="3"/>
      <c r="E15" s="1">
        <f t="shared" si="0"/>
        <v>0</v>
      </c>
      <c r="F15" s="1">
        <f t="shared" si="1"/>
        <v>0</v>
      </c>
      <c r="G15" s="3"/>
      <c r="H15" s="1" t="e">
        <f t="shared" si="2"/>
        <v>#DIV/0!</v>
      </c>
      <c r="I15" s="3"/>
      <c r="J15" s="1" t="e">
        <f t="shared" si="3"/>
        <v>#DIV/0!</v>
      </c>
      <c r="K15" s="3"/>
      <c r="L15" s="3"/>
      <c r="M15" s="3"/>
      <c r="N15" s="1" t="e">
        <f t="shared" si="4"/>
        <v>#DIV/0!</v>
      </c>
      <c r="O15" s="3"/>
      <c r="P15" s="1" t="e">
        <f t="shared" si="5"/>
        <v>#DIV/0!</v>
      </c>
      <c r="Q15" s="1" t="e">
        <f t="shared" si="6"/>
        <v>#DIV/0!</v>
      </c>
    </row>
    <row r="16" spans="1:17" ht="14.25">
      <c r="A16" s="2"/>
      <c r="B16" s="3"/>
      <c r="C16" s="3"/>
      <c r="D16" s="3"/>
      <c r="E16" s="1">
        <f t="shared" si="0"/>
        <v>0</v>
      </c>
      <c r="F16" s="1">
        <f t="shared" si="1"/>
        <v>0</v>
      </c>
      <c r="G16" s="3"/>
      <c r="H16" s="1" t="e">
        <f t="shared" si="2"/>
        <v>#DIV/0!</v>
      </c>
      <c r="I16" s="3"/>
      <c r="J16" s="1" t="e">
        <f t="shared" si="3"/>
        <v>#DIV/0!</v>
      </c>
      <c r="K16" s="3"/>
      <c r="L16" s="3"/>
      <c r="M16" s="3"/>
      <c r="N16" s="1" t="e">
        <f t="shared" si="4"/>
        <v>#DIV/0!</v>
      </c>
      <c r="O16" s="3"/>
      <c r="P16" s="1" t="e">
        <f t="shared" si="5"/>
        <v>#DIV/0!</v>
      </c>
      <c r="Q16" s="1" t="e">
        <f t="shared" si="6"/>
        <v>#DIV/0!</v>
      </c>
    </row>
    <row r="17" spans="1:17" ht="14.25">
      <c r="A17" s="2"/>
      <c r="B17" s="3"/>
      <c r="C17" s="3"/>
      <c r="D17" s="3"/>
      <c r="E17" s="1">
        <f t="shared" si="0"/>
        <v>0</v>
      </c>
      <c r="F17" s="1">
        <f t="shared" si="1"/>
        <v>0</v>
      </c>
      <c r="G17" s="3"/>
      <c r="H17" s="1" t="e">
        <f t="shared" si="2"/>
        <v>#DIV/0!</v>
      </c>
      <c r="I17" s="3"/>
      <c r="J17" s="1" t="e">
        <f t="shared" si="3"/>
        <v>#DIV/0!</v>
      </c>
      <c r="K17" s="3"/>
      <c r="L17" s="3"/>
      <c r="M17" s="3"/>
      <c r="N17" s="1" t="e">
        <f t="shared" si="4"/>
        <v>#DIV/0!</v>
      </c>
      <c r="O17" s="3"/>
      <c r="P17" s="1" t="e">
        <f t="shared" si="5"/>
        <v>#DIV/0!</v>
      </c>
      <c r="Q17" s="1" t="e">
        <f t="shared" si="6"/>
        <v>#DIV/0!</v>
      </c>
    </row>
    <row r="1200" spans="1:7" ht="14.25">
      <c r="A1200" s="19" t="s">
        <v>53</v>
      </c>
      <c r="B1200" s="19"/>
      <c r="C1200" s="19"/>
      <c r="D1200" s="19"/>
      <c r="E1200" s="19"/>
      <c r="F1200" s="19"/>
      <c r="G1200" s="19"/>
    </row>
  </sheetData>
  <sheetProtection password="CC6D" sheet="1" objects="1" scenarios="1"/>
  <mergeCells count="1">
    <mergeCell ref="A1200:G1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00"/>
  <sheetViews>
    <sheetView zoomScale="85" zoomScaleNormal="85" zoomScalePageLayoutView="0" workbookViewId="0" topLeftCell="A1">
      <selection activeCell="R15" sqref="R15"/>
    </sheetView>
  </sheetViews>
  <sheetFormatPr defaultColWidth="9.140625" defaultRowHeight="15"/>
  <cols>
    <col min="1" max="1" width="4.28125" style="0" customWidth="1"/>
    <col min="2" max="2" width="13.140625" style="0" customWidth="1"/>
    <col min="13" max="13" width="8.8515625" style="0" customWidth="1"/>
    <col min="14" max="14" width="4.421875" style="0" customWidth="1"/>
    <col min="15" max="15" width="11.7109375" style="0" customWidth="1"/>
    <col min="20" max="20" width="10.7109375" style="0" customWidth="1"/>
    <col min="23" max="23" width="4.28125" style="0" customWidth="1"/>
    <col min="24" max="24" width="12.8515625" style="0" customWidth="1"/>
    <col min="29" max="29" width="4.28125" style="0" customWidth="1"/>
    <col min="30" max="30" width="11.421875" style="0" customWidth="1"/>
    <col min="32" max="32" width="11.28125" style="0" customWidth="1"/>
  </cols>
  <sheetData>
    <row r="1" spans="1:36" ht="14.25">
      <c r="A1" s="1"/>
      <c r="B1" s="1"/>
      <c r="C1" s="20" t="s">
        <v>34</v>
      </c>
      <c r="D1" s="20"/>
      <c r="E1" s="20"/>
      <c r="F1" s="20"/>
      <c r="G1" s="20"/>
      <c r="H1" s="20"/>
      <c r="I1" s="20"/>
      <c r="J1" s="20"/>
      <c r="K1" s="20"/>
      <c r="L1" s="20"/>
      <c r="N1" s="20" t="s">
        <v>35</v>
      </c>
      <c r="O1" s="20"/>
      <c r="P1" s="20"/>
      <c r="Q1" s="20"/>
      <c r="R1" s="20"/>
      <c r="S1" s="20"/>
      <c r="T1" s="20"/>
      <c r="U1" s="20"/>
      <c r="W1" s="20" t="s">
        <v>41</v>
      </c>
      <c r="X1" s="20"/>
      <c r="Y1" s="20"/>
      <c r="Z1" s="20"/>
      <c r="AA1" s="20"/>
      <c r="AC1" s="20" t="s">
        <v>47</v>
      </c>
      <c r="AD1" s="20"/>
      <c r="AE1" s="20"/>
      <c r="AF1" s="20"/>
      <c r="AG1" s="20"/>
      <c r="AH1" s="20"/>
      <c r="AI1" s="20"/>
      <c r="AJ1" s="20"/>
    </row>
    <row r="2" spans="1:36" ht="14.25">
      <c r="A2" s="9" t="s">
        <v>2</v>
      </c>
      <c r="B2" s="9" t="s">
        <v>54</v>
      </c>
      <c r="C2" s="4" t="s">
        <v>26</v>
      </c>
      <c r="D2" s="4" t="s">
        <v>27</v>
      </c>
      <c r="E2" s="4" t="s">
        <v>17</v>
      </c>
      <c r="F2" s="4" t="s">
        <v>28</v>
      </c>
      <c r="G2" s="4" t="s">
        <v>31</v>
      </c>
      <c r="H2" s="4" t="s">
        <v>20</v>
      </c>
      <c r="I2" s="4" t="s">
        <v>32</v>
      </c>
      <c r="J2" s="4" t="s">
        <v>33</v>
      </c>
      <c r="K2" s="4" t="s">
        <v>29</v>
      </c>
      <c r="L2" s="4" t="s">
        <v>1</v>
      </c>
      <c r="N2" s="12" t="s">
        <v>2</v>
      </c>
      <c r="O2" s="12" t="s">
        <v>54</v>
      </c>
      <c r="P2" s="4" t="s">
        <v>30</v>
      </c>
      <c r="Q2" s="4" t="s">
        <v>9</v>
      </c>
      <c r="R2" s="4" t="s">
        <v>36</v>
      </c>
      <c r="S2" s="4" t="s">
        <v>37</v>
      </c>
      <c r="T2" s="4" t="s">
        <v>38</v>
      </c>
      <c r="U2" s="4" t="s">
        <v>1</v>
      </c>
      <c r="W2" s="13" t="s">
        <v>2</v>
      </c>
      <c r="X2" s="13" t="s">
        <v>54</v>
      </c>
      <c r="Y2" s="11" t="s">
        <v>39</v>
      </c>
      <c r="Z2" s="11" t="s">
        <v>40</v>
      </c>
      <c r="AA2" s="11" t="s">
        <v>1</v>
      </c>
      <c r="AC2" s="12" t="s">
        <v>2</v>
      </c>
      <c r="AD2" s="12" t="s">
        <v>54</v>
      </c>
      <c r="AE2" s="4" t="s">
        <v>42</v>
      </c>
      <c r="AF2" s="4" t="s">
        <v>43</v>
      </c>
      <c r="AG2" s="4" t="s">
        <v>45</v>
      </c>
      <c r="AH2" s="4" t="s">
        <v>46</v>
      </c>
      <c r="AI2" s="4" t="s">
        <v>44</v>
      </c>
      <c r="AJ2" s="4" t="s">
        <v>1</v>
      </c>
    </row>
    <row r="3" spans="1:36" ht="14.25">
      <c r="A3" s="14">
        <v>11</v>
      </c>
      <c r="B3" s="21" t="s">
        <v>57</v>
      </c>
      <c r="C3" s="3">
        <v>65</v>
      </c>
      <c r="D3" s="3">
        <v>65</v>
      </c>
      <c r="E3" s="3">
        <v>2530.683</v>
      </c>
      <c r="F3" s="3">
        <v>1299.7701</v>
      </c>
      <c r="G3" s="3">
        <v>28</v>
      </c>
      <c r="H3" s="10">
        <f>0.85*G3/1.5</f>
        <v>15.866666666666667</v>
      </c>
      <c r="I3" s="3">
        <v>450</v>
      </c>
      <c r="J3" s="10">
        <f>I3/1.15</f>
        <v>391.304347826087</v>
      </c>
      <c r="K3" s="1">
        <f>(F3*100)/E3</f>
        <v>51.36044696234178</v>
      </c>
      <c r="L3" s="22" t="str">
        <f>IF(K3&lt;=(D3/6),"Caso 1",IF(K3&lt;=D3/2,"Caso 2","Caso 3"))</f>
        <v>Caso 3</v>
      </c>
      <c r="N3" s="2">
        <f>A3</f>
        <v>11</v>
      </c>
      <c r="O3" s="2" t="str">
        <f>B3</f>
        <v>Combo - Fsx</v>
      </c>
      <c r="P3" s="1">
        <f>C3*D3</f>
        <v>4225</v>
      </c>
      <c r="Q3" s="1">
        <f>C3*(D3^2)/6</f>
        <v>45770.833333333336</v>
      </c>
      <c r="R3" s="1">
        <f>10*(E3/P3)</f>
        <v>5.98978224852071</v>
      </c>
      <c r="S3" s="1">
        <f>1000*(F3/Q3)</f>
        <v>28.397344014565313</v>
      </c>
      <c r="T3" s="1">
        <f>R3+S3</f>
        <v>34.387126263086024</v>
      </c>
      <c r="U3" s="1" t="str">
        <f>IF(T3&lt;H3,"Sì","No")</f>
        <v>No</v>
      </c>
      <c r="W3" s="2">
        <f>A3</f>
        <v>11</v>
      </c>
      <c r="X3" s="2" t="str">
        <f>B3</f>
        <v>Combo - Fsx</v>
      </c>
      <c r="Y3" s="1">
        <f>D3/2-K3</f>
        <v>-18.860446962341783</v>
      </c>
      <c r="Z3" s="1">
        <f>((2*E3)/(3*Y3*C3))*10</f>
        <v>-13.761987257644673</v>
      </c>
      <c r="AA3" s="1" t="str">
        <f>IF(Z3&lt;H3,"Sì","No")</f>
        <v>Sì</v>
      </c>
      <c r="AC3" s="2">
        <f>A3</f>
        <v>11</v>
      </c>
      <c r="AD3" s="2" t="str">
        <f>B3</f>
        <v>Combo - Fsx</v>
      </c>
      <c r="AE3" s="1">
        <f>H3/(H3+J3/15)</f>
        <v>0.3781953848279674</v>
      </c>
      <c r="AF3" s="1">
        <f>(2/(H3/10*(1-AE3/3)*AE3))^0.5</f>
        <v>1.9528752527916098</v>
      </c>
      <c r="AG3" s="1">
        <f>AF3*SQRT(F3*100/C3)</f>
        <v>87.32751354461024</v>
      </c>
      <c r="AH3" s="3">
        <v>5</v>
      </c>
      <c r="AI3" s="1">
        <f>AG3+AH3</f>
        <v>92.32751354461024</v>
      </c>
      <c r="AJ3" s="22" t="str">
        <f>IF(AI3&lt;=D3,"Sì","No")</f>
        <v>No</v>
      </c>
    </row>
    <row r="4" spans="1:36" ht="14.25">
      <c r="A4" s="14">
        <v>18</v>
      </c>
      <c r="B4" s="21" t="s">
        <v>57</v>
      </c>
      <c r="C4" s="3">
        <v>65</v>
      </c>
      <c r="D4" s="3">
        <v>65</v>
      </c>
      <c r="E4" s="3">
        <v>2913.327</v>
      </c>
      <c r="F4" s="3">
        <v>1166.9864</v>
      </c>
      <c r="G4" s="3">
        <v>28</v>
      </c>
      <c r="H4" s="10">
        <f aca="true" t="shared" si="0" ref="H4:H18">0.85*G4/1.5</f>
        <v>15.866666666666667</v>
      </c>
      <c r="I4" s="3">
        <v>450</v>
      </c>
      <c r="J4" s="10">
        <f aca="true" t="shared" si="1" ref="J4:J18">I4/1.15</f>
        <v>391.304347826087</v>
      </c>
      <c r="K4" s="1">
        <f aca="true" t="shared" si="2" ref="K4:K18">(F4*100)/E4</f>
        <v>40.056828498826256</v>
      </c>
      <c r="L4" s="23" t="str">
        <f aca="true" t="shared" si="3" ref="L4:L18">IF(K4&lt;=(D4/6),"Caso 1",IF(K4&lt;=D4/2,"Caso 2","Caso 3"))</f>
        <v>Caso 3</v>
      </c>
      <c r="N4" s="2">
        <f aca="true" t="shared" si="4" ref="N4:N18">A4</f>
        <v>18</v>
      </c>
      <c r="O4" s="2" t="str">
        <f aca="true" t="shared" si="5" ref="O4:O18">B4</f>
        <v>Combo - Fsx</v>
      </c>
      <c r="P4" s="1">
        <f aca="true" t="shared" si="6" ref="P4:P18">C4*D4</f>
        <v>4225</v>
      </c>
      <c r="Q4" s="1">
        <f aca="true" t="shared" si="7" ref="Q4:Q18">C4*(D4^2)/6</f>
        <v>45770.833333333336</v>
      </c>
      <c r="R4" s="1">
        <f aca="true" t="shared" si="8" ref="R4:R18">10*(E4/P4)</f>
        <v>6.89544852071006</v>
      </c>
      <c r="S4" s="1">
        <f aca="true" t="shared" si="9" ref="S4:S18">1000*(F4/Q4)</f>
        <v>25.496289121529358</v>
      </c>
      <c r="T4" s="1">
        <f aca="true" t="shared" si="10" ref="T4:T18">R4+S4</f>
        <v>32.39173764223942</v>
      </c>
      <c r="U4" s="1" t="str">
        <f aca="true" t="shared" si="11" ref="U4:U18">IF(T4&lt;H4,"Sì","No")</f>
        <v>No</v>
      </c>
      <c r="W4" s="2">
        <f aca="true" t="shared" si="12" ref="W4:W18">A4</f>
        <v>18</v>
      </c>
      <c r="X4" s="2" t="str">
        <f aca="true" t="shared" si="13" ref="X4:X18">B4</f>
        <v>Combo - Fsx</v>
      </c>
      <c r="Y4" s="1">
        <f aca="true" t="shared" si="14" ref="Y4:Y18">D4/2-K4</f>
        <v>-7.556828498826256</v>
      </c>
      <c r="Z4" s="1">
        <f aca="true" t="shared" si="15" ref="Z4:Z18">((2*E4)/(3*Y4*C4))*10</f>
        <v>-39.5407635990654</v>
      </c>
      <c r="AA4" s="1" t="str">
        <f aca="true" t="shared" si="16" ref="AA4:AA18">IF(Z4&lt;H4,"Sì","No")</f>
        <v>Sì</v>
      </c>
      <c r="AC4" s="2">
        <f aca="true" t="shared" si="17" ref="AC4:AC18">A4</f>
        <v>18</v>
      </c>
      <c r="AD4" s="2" t="str">
        <f aca="true" t="shared" si="18" ref="AD4:AD18">B4</f>
        <v>Combo - Fsx</v>
      </c>
      <c r="AE4" s="1">
        <f aca="true" t="shared" si="19" ref="AE4:AE18">H4/(H4+J4/15)</f>
        <v>0.3781953848279674</v>
      </c>
      <c r="AF4" s="1">
        <f aca="true" t="shared" si="20" ref="AF4:AF18">(2/(H4/10*(1-AE4/3)*AE4))^0.5</f>
        <v>1.9528752527916098</v>
      </c>
      <c r="AG4" s="1">
        <f aca="true" t="shared" si="21" ref="AG4:AG18">AF4*SQRT(F4*100/C4)</f>
        <v>82.7467072930338</v>
      </c>
      <c r="AH4" s="3">
        <v>5</v>
      </c>
      <c r="AI4" s="1">
        <f aca="true" t="shared" si="22" ref="AI4:AI18">AG4+AH4</f>
        <v>87.7467072930338</v>
      </c>
      <c r="AJ4" s="23" t="str">
        <f aca="true" t="shared" si="23" ref="AJ4:AJ18">IF(AI4&lt;=D4,"Sì","No")</f>
        <v>No</v>
      </c>
    </row>
    <row r="5" spans="1:36" ht="14.25">
      <c r="A5" s="14">
        <v>11</v>
      </c>
      <c r="B5" s="21" t="s">
        <v>55</v>
      </c>
      <c r="C5" s="3">
        <v>65</v>
      </c>
      <c r="D5" s="3">
        <v>65</v>
      </c>
      <c r="E5" s="3">
        <v>3945.807</v>
      </c>
      <c r="F5" s="3">
        <v>39.3265</v>
      </c>
      <c r="G5" s="3">
        <v>28</v>
      </c>
      <c r="H5" s="10">
        <f t="shared" si="0"/>
        <v>15.866666666666667</v>
      </c>
      <c r="I5" s="3">
        <v>450</v>
      </c>
      <c r="J5" s="10">
        <f t="shared" si="1"/>
        <v>391.304347826087</v>
      </c>
      <c r="K5" s="1">
        <f t="shared" si="2"/>
        <v>0.9966655743679304</v>
      </c>
      <c r="L5" s="24" t="str">
        <f t="shared" si="3"/>
        <v>Caso 1</v>
      </c>
      <c r="N5" s="2">
        <f t="shared" si="4"/>
        <v>11</v>
      </c>
      <c r="O5" s="2" t="str">
        <f t="shared" si="5"/>
        <v>SLU - Qa</v>
      </c>
      <c r="P5" s="1">
        <f t="shared" si="6"/>
        <v>4225</v>
      </c>
      <c r="Q5" s="1">
        <f t="shared" si="7"/>
        <v>45770.833333333336</v>
      </c>
      <c r="R5" s="1">
        <f t="shared" si="8"/>
        <v>9.339188165680474</v>
      </c>
      <c r="S5" s="1">
        <f t="shared" si="9"/>
        <v>0.8592043695949021</v>
      </c>
      <c r="T5" s="1">
        <f t="shared" si="10"/>
        <v>10.198392535275376</v>
      </c>
      <c r="U5" s="24" t="str">
        <f t="shared" si="11"/>
        <v>Sì</v>
      </c>
      <c r="W5" s="2">
        <f t="shared" si="12"/>
        <v>11</v>
      </c>
      <c r="X5" s="2" t="str">
        <f t="shared" si="13"/>
        <v>SLU - Qa</v>
      </c>
      <c r="Y5" s="1">
        <f t="shared" si="14"/>
        <v>31.50333442563207</v>
      </c>
      <c r="Z5" s="1">
        <f t="shared" si="15"/>
        <v>12.846200607795952</v>
      </c>
      <c r="AA5" s="1" t="str">
        <f t="shared" si="16"/>
        <v>Sì</v>
      </c>
      <c r="AC5" s="2">
        <f t="shared" si="17"/>
        <v>11</v>
      </c>
      <c r="AD5" s="2" t="str">
        <f t="shared" si="18"/>
        <v>SLU - Qa</v>
      </c>
      <c r="AE5" s="1">
        <f t="shared" si="19"/>
        <v>0.3781953848279674</v>
      </c>
      <c r="AF5" s="1">
        <f t="shared" si="20"/>
        <v>1.9528752527916098</v>
      </c>
      <c r="AG5" s="1">
        <f t="shared" si="21"/>
        <v>15.190094369383937</v>
      </c>
      <c r="AH5" s="3">
        <v>5</v>
      </c>
      <c r="AI5" s="1">
        <f t="shared" si="22"/>
        <v>20.190094369383935</v>
      </c>
      <c r="AJ5" s="1" t="str">
        <f t="shared" si="23"/>
        <v>Sì</v>
      </c>
    </row>
    <row r="6" spans="1:36" ht="14.25">
      <c r="A6" s="14">
        <v>248</v>
      </c>
      <c r="B6" s="21" t="s">
        <v>55</v>
      </c>
      <c r="C6" s="3">
        <v>65</v>
      </c>
      <c r="D6" s="3">
        <v>65</v>
      </c>
      <c r="E6" s="3">
        <v>363.89</v>
      </c>
      <c r="F6" s="3">
        <v>319.3901</v>
      </c>
      <c r="G6" s="3">
        <v>28</v>
      </c>
      <c r="H6" s="10">
        <f t="shared" si="0"/>
        <v>15.866666666666667</v>
      </c>
      <c r="I6" s="3">
        <v>450</v>
      </c>
      <c r="J6" s="10">
        <f t="shared" si="1"/>
        <v>391.304347826087</v>
      </c>
      <c r="K6" s="1">
        <f t="shared" si="2"/>
        <v>87.77105718761165</v>
      </c>
      <c r="L6" s="25" t="str">
        <f t="shared" si="3"/>
        <v>Caso 3</v>
      </c>
      <c r="N6" s="2">
        <f t="shared" si="4"/>
        <v>248</v>
      </c>
      <c r="O6" s="2" t="str">
        <f t="shared" si="5"/>
        <v>SLU - Qa</v>
      </c>
      <c r="P6" s="1">
        <f t="shared" si="6"/>
        <v>4225</v>
      </c>
      <c r="Q6" s="1">
        <f t="shared" si="7"/>
        <v>45770.833333333336</v>
      </c>
      <c r="R6" s="1">
        <f t="shared" si="8"/>
        <v>0.8612781065088757</v>
      </c>
      <c r="S6" s="1">
        <f t="shared" si="9"/>
        <v>6.978026763768776</v>
      </c>
      <c r="T6" s="1">
        <f t="shared" si="10"/>
        <v>7.839304870277652</v>
      </c>
      <c r="U6" s="1" t="str">
        <f t="shared" si="11"/>
        <v>Sì</v>
      </c>
      <c r="W6" s="2">
        <f t="shared" si="12"/>
        <v>248</v>
      </c>
      <c r="X6" s="2" t="str">
        <f t="shared" si="13"/>
        <v>SLU - Qa</v>
      </c>
      <c r="Y6" s="1">
        <f t="shared" si="14"/>
        <v>-55.271057187611646</v>
      </c>
      <c r="Z6" s="1">
        <f t="shared" si="15"/>
        <v>-0.6752548834983487</v>
      </c>
      <c r="AA6" s="1" t="str">
        <f t="shared" si="16"/>
        <v>Sì</v>
      </c>
      <c r="AC6" s="2">
        <f t="shared" si="17"/>
        <v>248</v>
      </c>
      <c r="AD6" s="2" t="str">
        <f t="shared" si="18"/>
        <v>SLU - Qa</v>
      </c>
      <c r="AE6" s="1">
        <f t="shared" si="19"/>
        <v>0.3781953848279674</v>
      </c>
      <c r="AF6" s="1">
        <f t="shared" si="20"/>
        <v>1.9528752527916098</v>
      </c>
      <c r="AG6" s="1">
        <f t="shared" si="21"/>
        <v>43.28909921503516</v>
      </c>
      <c r="AH6" s="3">
        <v>5</v>
      </c>
      <c r="AI6" s="1">
        <f t="shared" si="22"/>
        <v>48.28909921503516</v>
      </c>
      <c r="AJ6" s="25" t="str">
        <f t="shared" si="23"/>
        <v>Sì</v>
      </c>
    </row>
    <row r="7" spans="1:36" ht="14.25">
      <c r="A7" s="14"/>
      <c r="B7" s="21"/>
      <c r="C7" s="3">
        <v>65</v>
      </c>
      <c r="D7" s="3">
        <v>65</v>
      </c>
      <c r="E7" s="3"/>
      <c r="F7" s="3"/>
      <c r="G7" s="3">
        <v>28</v>
      </c>
      <c r="H7" s="10">
        <f t="shared" si="0"/>
        <v>15.866666666666667</v>
      </c>
      <c r="I7" s="3">
        <v>450</v>
      </c>
      <c r="J7" s="10">
        <f t="shared" si="1"/>
        <v>391.304347826087</v>
      </c>
      <c r="K7" s="1" t="e">
        <f t="shared" si="2"/>
        <v>#DIV/0!</v>
      </c>
      <c r="L7" s="1" t="e">
        <f t="shared" si="3"/>
        <v>#DIV/0!</v>
      </c>
      <c r="N7" s="2">
        <f t="shared" si="4"/>
        <v>0</v>
      </c>
      <c r="O7" s="2">
        <f t="shared" si="5"/>
        <v>0</v>
      </c>
      <c r="P7" s="1">
        <f t="shared" si="6"/>
        <v>4225</v>
      </c>
      <c r="Q7" s="1">
        <f t="shared" si="7"/>
        <v>45770.833333333336</v>
      </c>
      <c r="R7" s="1">
        <f t="shared" si="8"/>
        <v>0</v>
      </c>
      <c r="S7" s="1">
        <f t="shared" si="9"/>
        <v>0</v>
      </c>
      <c r="T7" s="1">
        <f t="shared" si="10"/>
        <v>0</v>
      </c>
      <c r="U7" s="1" t="str">
        <f t="shared" si="11"/>
        <v>Sì</v>
      </c>
      <c r="W7" s="2">
        <f t="shared" si="12"/>
        <v>0</v>
      </c>
      <c r="X7" s="2">
        <f t="shared" si="13"/>
        <v>0</v>
      </c>
      <c r="Y7" s="1" t="e">
        <f t="shared" si="14"/>
        <v>#DIV/0!</v>
      </c>
      <c r="Z7" s="1" t="e">
        <f t="shared" si="15"/>
        <v>#DIV/0!</v>
      </c>
      <c r="AA7" s="1" t="e">
        <f t="shared" si="16"/>
        <v>#DIV/0!</v>
      </c>
      <c r="AC7" s="2">
        <f t="shared" si="17"/>
        <v>0</v>
      </c>
      <c r="AD7" s="2">
        <f t="shared" si="18"/>
        <v>0</v>
      </c>
      <c r="AE7" s="1">
        <f t="shared" si="19"/>
        <v>0.3781953848279674</v>
      </c>
      <c r="AF7" s="1">
        <f t="shared" si="20"/>
        <v>1.9528752527916098</v>
      </c>
      <c r="AG7" s="1">
        <f t="shared" si="21"/>
        <v>0</v>
      </c>
      <c r="AH7" s="3">
        <v>5</v>
      </c>
      <c r="AI7" s="1">
        <f t="shared" si="22"/>
        <v>5</v>
      </c>
      <c r="AJ7" s="1" t="str">
        <f t="shared" si="23"/>
        <v>Sì</v>
      </c>
    </row>
    <row r="8" spans="1:36" ht="14.25">
      <c r="A8" s="14"/>
      <c r="B8" s="21"/>
      <c r="C8" s="3">
        <v>65</v>
      </c>
      <c r="D8" s="3">
        <v>65</v>
      </c>
      <c r="E8" s="3"/>
      <c r="F8" s="3"/>
      <c r="G8" s="3">
        <v>28</v>
      </c>
      <c r="H8" s="10">
        <f t="shared" si="0"/>
        <v>15.866666666666667</v>
      </c>
      <c r="I8" s="3">
        <v>450</v>
      </c>
      <c r="J8" s="10">
        <f t="shared" si="1"/>
        <v>391.304347826087</v>
      </c>
      <c r="K8" s="1" t="e">
        <f t="shared" si="2"/>
        <v>#DIV/0!</v>
      </c>
      <c r="L8" s="1" t="e">
        <f t="shared" si="3"/>
        <v>#DIV/0!</v>
      </c>
      <c r="N8" s="2">
        <f t="shared" si="4"/>
        <v>0</v>
      </c>
      <c r="O8" s="2">
        <f t="shared" si="5"/>
        <v>0</v>
      </c>
      <c r="P8" s="1">
        <f t="shared" si="6"/>
        <v>4225</v>
      </c>
      <c r="Q8" s="1">
        <f t="shared" si="7"/>
        <v>45770.833333333336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 t="str">
        <f t="shared" si="11"/>
        <v>Sì</v>
      </c>
      <c r="W8" s="2">
        <f t="shared" si="12"/>
        <v>0</v>
      </c>
      <c r="X8" s="2">
        <f t="shared" si="13"/>
        <v>0</v>
      </c>
      <c r="Y8" s="1" t="e">
        <f t="shared" si="14"/>
        <v>#DIV/0!</v>
      </c>
      <c r="Z8" s="1" t="e">
        <f t="shared" si="15"/>
        <v>#DIV/0!</v>
      </c>
      <c r="AA8" s="1" t="e">
        <f t="shared" si="16"/>
        <v>#DIV/0!</v>
      </c>
      <c r="AC8" s="2">
        <f t="shared" si="17"/>
        <v>0</v>
      </c>
      <c r="AD8" s="2">
        <f t="shared" si="18"/>
        <v>0</v>
      </c>
      <c r="AE8" s="1">
        <f t="shared" si="19"/>
        <v>0.3781953848279674</v>
      </c>
      <c r="AF8" s="1">
        <f t="shared" si="20"/>
        <v>1.9528752527916098</v>
      </c>
      <c r="AG8" s="1">
        <f t="shared" si="21"/>
        <v>0</v>
      </c>
      <c r="AH8" s="3">
        <v>5</v>
      </c>
      <c r="AI8" s="1">
        <f t="shared" si="22"/>
        <v>5</v>
      </c>
      <c r="AJ8" s="1" t="str">
        <f t="shared" si="23"/>
        <v>Sì</v>
      </c>
    </row>
    <row r="9" spans="1:36" ht="14.25">
      <c r="A9" s="14"/>
      <c r="B9" s="21"/>
      <c r="C9" s="3">
        <v>65</v>
      </c>
      <c r="D9" s="3">
        <v>65</v>
      </c>
      <c r="E9" s="3"/>
      <c r="F9" s="3"/>
      <c r="G9" s="3">
        <v>28</v>
      </c>
      <c r="H9" s="10">
        <f t="shared" si="0"/>
        <v>15.866666666666667</v>
      </c>
      <c r="I9" s="3">
        <v>450</v>
      </c>
      <c r="J9" s="10">
        <f t="shared" si="1"/>
        <v>391.304347826087</v>
      </c>
      <c r="K9" s="1" t="e">
        <f t="shared" si="2"/>
        <v>#DIV/0!</v>
      </c>
      <c r="L9" s="1" t="e">
        <f t="shared" si="3"/>
        <v>#DIV/0!</v>
      </c>
      <c r="N9" s="2">
        <f t="shared" si="4"/>
        <v>0</v>
      </c>
      <c r="O9" s="2">
        <f t="shared" si="5"/>
        <v>0</v>
      </c>
      <c r="P9" s="1">
        <f t="shared" si="6"/>
        <v>4225</v>
      </c>
      <c r="Q9" s="1">
        <f t="shared" si="7"/>
        <v>45770.833333333336</v>
      </c>
      <c r="R9" s="1">
        <f t="shared" si="8"/>
        <v>0</v>
      </c>
      <c r="S9" s="1">
        <f t="shared" si="9"/>
        <v>0</v>
      </c>
      <c r="T9" s="1">
        <f t="shared" si="10"/>
        <v>0</v>
      </c>
      <c r="U9" s="1" t="str">
        <f t="shared" si="11"/>
        <v>Sì</v>
      </c>
      <c r="W9" s="2">
        <f t="shared" si="12"/>
        <v>0</v>
      </c>
      <c r="X9" s="2">
        <f t="shared" si="13"/>
        <v>0</v>
      </c>
      <c r="Y9" s="1" t="e">
        <f t="shared" si="14"/>
        <v>#DIV/0!</v>
      </c>
      <c r="Z9" s="1" t="e">
        <f t="shared" si="15"/>
        <v>#DIV/0!</v>
      </c>
      <c r="AA9" s="1" t="e">
        <f t="shared" si="16"/>
        <v>#DIV/0!</v>
      </c>
      <c r="AC9" s="2">
        <f t="shared" si="17"/>
        <v>0</v>
      </c>
      <c r="AD9" s="2">
        <f t="shared" si="18"/>
        <v>0</v>
      </c>
      <c r="AE9" s="1">
        <f t="shared" si="19"/>
        <v>0.3781953848279674</v>
      </c>
      <c r="AF9" s="1">
        <f t="shared" si="20"/>
        <v>1.9528752527916098</v>
      </c>
      <c r="AG9" s="1">
        <f t="shared" si="21"/>
        <v>0</v>
      </c>
      <c r="AH9" s="3">
        <v>5</v>
      </c>
      <c r="AI9" s="1">
        <f t="shared" si="22"/>
        <v>5</v>
      </c>
      <c r="AJ9" s="1" t="str">
        <f t="shared" si="23"/>
        <v>Sì</v>
      </c>
    </row>
    <row r="10" spans="1:36" ht="14.25">
      <c r="A10" s="14"/>
      <c r="B10" s="21"/>
      <c r="C10" s="3">
        <v>65</v>
      </c>
      <c r="D10" s="3">
        <v>65</v>
      </c>
      <c r="E10" s="3"/>
      <c r="F10" s="3"/>
      <c r="G10" s="3">
        <v>28</v>
      </c>
      <c r="H10" s="10">
        <f t="shared" si="0"/>
        <v>15.866666666666667</v>
      </c>
      <c r="I10" s="3">
        <v>450</v>
      </c>
      <c r="J10" s="10">
        <f t="shared" si="1"/>
        <v>391.304347826087</v>
      </c>
      <c r="K10" s="1" t="e">
        <f t="shared" si="2"/>
        <v>#DIV/0!</v>
      </c>
      <c r="L10" s="1" t="e">
        <f t="shared" si="3"/>
        <v>#DIV/0!</v>
      </c>
      <c r="N10" s="2">
        <f t="shared" si="4"/>
        <v>0</v>
      </c>
      <c r="O10" s="2">
        <f t="shared" si="5"/>
        <v>0</v>
      </c>
      <c r="P10" s="1">
        <f t="shared" si="6"/>
        <v>4225</v>
      </c>
      <c r="Q10" s="1">
        <f t="shared" si="7"/>
        <v>45770.833333333336</v>
      </c>
      <c r="R10" s="1">
        <f t="shared" si="8"/>
        <v>0</v>
      </c>
      <c r="S10" s="1">
        <f t="shared" si="9"/>
        <v>0</v>
      </c>
      <c r="T10" s="1">
        <f t="shared" si="10"/>
        <v>0</v>
      </c>
      <c r="U10" s="1" t="str">
        <f t="shared" si="11"/>
        <v>Sì</v>
      </c>
      <c r="W10" s="2">
        <f t="shared" si="12"/>
        <v>0</v>
      </c>
      <c r="X10" s="2">
        <f t="shared" si="13"/>
        <v>0</v>
      </c>
      <c r="Y10" s="1" t="e">
        <f t="shared" si="14"/>
        <v>#DIV/0!</v>
      </c>
      <c r="Z10" s="1" t="e">
        <f t="shared" si="15"/>
        <v>#DIV/0!</v>
      </c>
      <c r="AA10" s="1" t="e">
        <f t="shared" si="16"/>
        <v>#DIV/0!</v>
      </c>
      <c r="AC10" s="2">
        <f t="shared" si="17"/>
        <v>0</v>
      </c>
      <c r="AD10" s="2">
        <f t="shared" si="18"/>
        <v>0</v>
      </c>
      <c r="AE10" s="1">
        <f t="shared" si="19"/>
        <v>0.3781953848279674</v>
      </c>
      <c r="AF10" s="1">
        <f t="shared" si="20"/>
        <v>1.9528752527916098</v>
      </c>
      <c r="AG10" s="1">
        <f t="shared" si="21"/>
        <v>0</v>
      </c>
      <c r="AH10" s="3">
        <v>5</v>
      </c>
      <c r="AI10" s="1">
        <f t="shared" si="22"/>
        <v>5</v>
      </c>
      <c r="AJ10" s="1" t="str">
        <f t="shared" si="23"/>
        <v>Sì</v>
      </c>
    </row>
    <row r="11" spans="1:36" ht="14.25">
      <c r="A11" s="14"/>
      <c r="B11" s="21"/>
      <c r="C11" s="3">
        <v>65</v>
      </c>
      <c r="D11" s="3">
        <v>65</v>
      </c>
      <c r="E11" s="3"/>
      <c r="F11" s="3"/>
      <c r="G11" s="3">
        <v>28</v>
      </c>
      <c r="H11" s="10">
        <f t="shared" si="0"/>
        <v>15.866666666666667</v>
      </c>
      <c r="I11" s="3">
        <v>450</v>
      </c>
      <c r="J11" s="10">
        <f t="shared" si="1"/>
        <v>391.304347826087</v>
      </c>
      <c r="K11" s="1" t="e">
        <f t="shared" si="2"/>
        <v>#DIV/0!</v>
      </c>
      <c r="L11" s="1" t="e">
        <f t="shared" si="3"/>
        <v>#DIV/0!</v>
      </c>
      <c r="N11" s="2">
        <f t="shared" si="4"/>
        <v>0</v>
      </c>
      <c r="O11" s="2">
        <f t="shared" si="5"/>
        <v>0</v>
      </c>
      <c r="P11" s="1">
        <f t="shared" si="6"/>
        <v>4225</v>
      </c>
      <c r="Q11" s="1">
        <f t="shared" si="7"/>
        <v>45770.833333333336</v>
      </c>
      <c r="R11" s="1">
        <f t="shared" si="8"/>
        <v>0</v>
      </c>
      <c r="S11" s="1">
        <f t="shared" si="9"/>
        <v>0</v>
      </c>
      <c r="T11" s="1">
        <f t="shared" si="10"/>
        <v>0</v>
      </c>
      <c r="U11" s="1" t="str">
        <f t="shared" si="11"/>
        <v>Sì</v>
      </c>
      <c r="W11" s="2">
        <f t="shared" si="12"/>
        <v>0</v>
      </c>
      <c r="X11" s="2">
        <f t="shared" si="13"/>
        <v>0</v>
      </c>
      <c r="Y11" s="1" t="e">
        <f t="shared" si="14"/>
        <v>#DIV/0!</v>
      </c>
      <c r="Z11" s="1" t="e">
        <f t="shared" si="15"/>
        <v>#DIV/0!</v>
      </c>
      <c r="AA11" s="1" t="e">
        <f t="shared" si="16"/>
        <v>#DIV/0!</v>
      </c>
      <c r="AC11" s="2">
        <f t="shared" si="17"/>
        <v>0</v>
      </c>
      <c r="AD11" s="2">
        <f t="shared" si="18"/>
        <v>0</v>
      </c>
      <c r="AE11" s="1">
        <f t="shared" si="19"/>
        <v>0.3781953848279674</v>
      </c>
      <c r="AF11" s="1">
        <f t="shared" si="20"/>
        <v>1.9528752527916098</v>
      </c>
      <c r="AG11" s="1">
        <f t="shared" si="21"/>
        <v>0</v>
      </c>
      <c r="AH11" s="3">
        <v>5</v>
      </c>
      <c r="AI11" s="1">
        <f t="shared" si="22"/>
        <v>5</v>
      </c>
      <c r="AJ11" s="1" t="str">
        <f t="shared" si="23"/>
        <v>Sì</v>
      </c>
    </row>
    <row r="12" spans="1:36" ht="14.25">
      <c r="A12" s="14"/>
      <c r="B12" s="21"/>
      <c r="C12" s="3">
        <v>65</v>
      </c>
      <c r="D12" s="3">
        <v>65</v>
      </c>
      <c r="E12" s="3"/>
      <c r="F12" s="3"/>
      <c r="G12" s="3">
        <v>28</v>
      </c>
      <c r="H12" s="10">
        <f t="shared" si="0"/>
        <v>15.866666666666667</v>
      </c>
      <c r="I12" s="3">
        <v>450</v>
      </c>
      <c r="J12" s="10">
        <f t="shared" si="1"/>
        <v>391.304347826087</v>
      </c>
      <c r="K12" s="1" t="e">
        <f t="shared" si="2"/>
        <v>#DIV/0!</v>
      </c>
      <c r="L12" s="1" t="e">
        <f t="shared" si="3"/>
        <v>#DIV/0!</v>
      </c>
      <c r="N12" s="2">
        <f t="shared" si="4"/>
        <v>0</v>
      </c>
      <c r="O12" s="2">
        <f t="shared" si="5"/>
        <v>0</v>
      </c>
      <c r="P12" s="1">
        <f t="shared" si="6"/>
        <v>4225</v>
      </c>
      <c r="Q12" s="1">
        <f t="shared" si="7"/>
        <v>45770.833333333336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 t="str">
        <f t="shared" si="11"/>
        <v>Sì</v>
      </c>
      <c r="W12" s="2">
        <f t="shared" si="12"/>
        <v>0</v>
      </c>
      <c r="X12" s="2">
        <f t="shared" si="13"/>
        <v>0</v>
      </c>
      <c r="Y12" s="1" t="e">
        <f t="shared" si="14"/>
        <v>#DIV/0!</v>
      </c>
      <c r="Z12" s="1" t="e">
        <f t="shared" si="15"/>
        <v>#DIV/0!</v>
      </c>
      <c r="AA12" s="1" t="e">
        <f t="shared" si="16"/>
        <v>#DIV/0!</v>
      </c>
      <c r="AC12" s="2">
        <f t="shared" si="17"/>
        <v>0</v>
      </c>
      <c r="AD12" s="2">
        <f t="shared" si="18"/>
        <v>0</v>
      </c>
      <c r="AE12" s="1">
        <f t="shared" si="19"/>
        <v>0.3781953848279674</v>
      </c>
      <c r="AF12" s="1">
        <f t="shared" si="20"/>
        <v>1.9528752527916098</v>
      </c>
      <c r="AG12" s="1">
        <f t="shared" si="21"/>
        <v>0</v>
      </c>
      <c r="AH12" s="3">
        <v>5</v>
      </c>
      <c r="AI12" s="1">
        <f t="shared" si="22"/>
        <v>5</v>
      </c>
      <c r="AJ12" s="1" t="str">
        <f t="shared" si="23"/>
        <v>Sì</v>
      </c>
    </row>
    <row r="13" spans="1:36" ht="14.25">
      <c r="A13" s="14"/>
      <c r="B13" s="21"/>
      <c r="C13" s="3">
        <v>65</v>
      </c>
      <c r="D13" s="3">
        <v>65</v>
      </c>
      <c r="E13" s="3"/>
      <c r="F13" s="3"/>
      <c r="G13" s="3">
        <v>28</v>
      </c>
      <c r="H13" s="10">
        <f t="shared" si="0"/>
        <v>15.866666666666667</v>
      </c>
      <c r="I13" s="3">
        <v>450</v>
      </c>
      <c r="J13" s="10">
        <f t="shared" si="1"/>
        <v>391.304347826087</v>
      </c>
      <c r="K13" s="1" t="e">
        <f t="shared" si="2"/>
        <v>#DIV/0!</v>
      </c>
      <c r="L13" s="1" t="e">
        <f t="shared" si="3"/>
        <v>#DIV/0!</v>
      </c>
      <c r="N13" s="2">
        <f t="shared" si="4"/>
        <v>0</v>
      </c>
      <c r="O13" s="2">
        <f t="shared" si="5"/>
        <v>0</v>
      </c>
      <c r="P13" s="1">
        <f t="shared" si="6"/>
        <v>4225</v>
      </c>
      <c r="Q13" s="1">
        <f t="shared" si="7"/>
        <v>45770.833333333336</v>
      </c>
      <c r="R13" s="1">
        <f t="shared" si="8"/>
        <v>0</v>
      </c>
      <c r="S13" s="1">
        <f t="shared" si="9"/>
        <v>0</v>
      </c>
      <c r="T13" s="1">
        <f t="shared" si="10"/>
        <v>0</v>
      </c>
      <c r="U13" s="1" t="str">
        <f t="shared" si="11"/>
        <v>Sì</v>
      </c>
      <c r="W13" s="2">
        <f t="shared" si="12"/>
        <v>0</v>
      </c>
      <c r="X13" s="2">
        <f t="shared" si="13"/>
        <v>0</v>
      </c>
      <c r="Y13" s="1" t="e">
        <f t="shared" si="14"/>
        <v>#DIV/0!</v>
      </c>
      <c r="Z13" s="1" t="e">
        <f t="shared" si="15"/>
        <v>#DIV/0!</v>
      </c>
      <c r="AA13" s="1" t="e">
        <f t="shared" si="16"/>
        <v>#DIV/0!</v>
      </c>
      <c r="AC13" s="2">
        <f t="shared" si="17"/>
        <v>0</v>
      </c>
      <c r="AD13" s="2">
        <f t="shared" si="18"/>
        <v>0</v>
      </c>
      <c r="AE13" s="1">
        <f t="shared" si="19"/>
        <v>0.3781953848279674</v>
      </c>
      <c r="AF13" s="1">
        <f t="shared" si="20"/>
        <v>1.9528752527916098</v>
      </c>
      <c r="AG13" s="1">
        <f t="shared" si="21"/>
        <v>0</v>
      </c>
      <c r="AH13" s="3">
        <v>5</v>
      </c>
      <c r="AI13" s="1">
        <f t="shared" si="22"/>
        <v>5</v>
      </c>
      <c r="AJ13" s="1" t="str">
        <f t="shared" si="23"/>
        <v>Sì</v>
      </c>
    </row>
    <row r="14" spans="1:36" ht="14.25">
      <c r="A14" s="14"/>
      <c r="B14" s="21"/>
      <c r="C14" s="3">
        <v>65</v>
      </c>
      <c r="D14" s="3">
        <v>65</v>
      </c>
      <c r="E14" s="3"/>
      <c r="F14" s="3"/>
      <c r="G14" s="3">
        <v>28</v>
      </c>
      <c r="H14" s="10">
        <f t="shared" si="0"/>
        <v>15.866666666666667</v>
      </c>
      <c r="I14" s="3">
        <v>450</v>
      </c>
      <c r="J14" s="10">
        <f t="shared" si="1"/>
        <v>391.304347826087</v>
      </c>
      <c r="K14" s="1" t="e">
        <f t="shared" si="2"/>
        <v>#DIV/0!</v>
      </c>
      <c r="L14" s="1" t="e">
        <f t="shared" si="3"/>
        <v>#DIV/0!</v>
      </c>
      <c r="N14" s="2">
        <f t="shared" si="4"/>
        <v>0</v>
      </c>
      <c r="O14" s="2">
        <f t="shared" si="5"/>
        <v>0</v>
      </c>
      <c r="P14" s="1">
        <f t="shared" si="6"/>
        <v>4225</v>
      </c>
      <c r="Q14" s="1">
        <f t="shared" si="7"/>
        <v>45770.833333333336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 t="str">
        <f t="shared" si="11"/>
        <v>Sì</v>
      </c>
      <c r="W14" s="2">
        <f t="shared" si="12"/>
        <v>0</v>
      </c>
      <c r="X14" s="2">
        <f t="shared" si="13"/>
        <v>0</v>
      </c>
      <c r="Y14" s="1" t="e">
        <f t="shared" si="14"/>
        <v>#DIV/0!</v>
      </c>
      <c r="Z14" s="1" t="e">
        <f t="shared" si="15"/>
        <v>#DIV/0!</v>
      </c>
      <c r="AA14" s="1" t="e">
        <f t="shared" si="16"/>
        <v>#DIV/0!</v>
      </c>
      <c r="AC14" s="2">
        <f t="shared" si="17"/>
        <v>0</v>
      </c>
      <c r="AD14" s="2">
        <f t="shared" si="18"/>
        <v>0</v>
      </c>
      <c r="AE14" s="1">
        <f t="shared" si="19"/>
        <v>0.3781953848279674</v>
      </c>
      <c r="AF14" s="1">
        <f t="shared" si="20"/>
        <v>1.9528752527916098</v>
      </c>
      <c r="AG14" s="1">
        <f t="shared" si="21"/>
        <v>0</v>
      </c>
      <c r="AH14" s="3">
        <v>5</v>
      </c>
      <c r="AI14" s="1">
        <f t="shared" si="22"/>
        <v>5</v>
      </c>
      <c r="AJ14" s="1" t="str">
        <f t="shared" si="23"/>
        <v>Sì</v>
      </c>
    </row>
    <row r="15" spans="1:36" ht="14.25">
      <c r="A15" s="14"/>
      <c r="B15" s="21"/>
      <c r="C15" s="3">
        <v>65</v>
      </c>
      <c r="D15" s="3">
        <v>65</v>
      </c>
      <c r="E15" s="3"/>
      <c r="F15" s="3"/>
      <c r="G15" s="3">
        <v>28</v>
      </c>
      <c r="H15" s="10">
        <f t="shared" si="0"/>
        <v>15.866666666666667</v>
      </c>
      <c r="I15" s="3">
        <v>450</v>
      </c>
      <c r="J15" s="10">
        <f t="shared" si="1"/>
        <v>391.304347826087</v>
      </c>
      <c r="K15" s="1" t="e">
        <f t="shared" si="2"/>
        <v>#DIV/0!</v>
      </c>
      <c r="L15" s="1" t="e">
        <f t="shared" si="3"/>
        <v>#DIV/0!</v>
      </c>
      <c r="N15" s="2">
        <f t="shared" si="4"/>
        <v>0</v>
      </c>
      <c r="O15" s="2">
        <f t="shared" si="5"/>
        <v>0</v>
      </c>
      <c r="P15" s="1">
        <f t="shared" si="6"/>
        <v>4225</v>
      </c>
      <c r="Q15" s="1">
        <f t="shared" si="7"/>
        <v>45770.833333333336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 t="str">
        <f t="shared" si="11"/>
        <v>Sì</v>
      </c>
      <c r="W15" s="2">
        <f t="shared" si="12"/>
        <v>0</v>
      </c>
      <c r="X15" s="2">
        <f t="shared" si="13"/>
        <v>0</v>
      </c>
      <c r="Y15" s="1" t="e">
        <f t="shared" si="14"/>
        <v>#DIV/0!</v>
      </c>
      <c r="Z15" s="1" t="e">
        <f t="shared" si="15"/>
        <v>#DIV/0!</v>
      </c>
      <c r="AA15" s="1" t="e">
        <f t="shared" si="16"/>
        <v>#DIV/0!</v>
      </c>
      <c r="AC15" s="2">
        <f t="shared" si="17"/>
        <v>0</v>
      </c>
      <c r="AD15" s="2">
        <f t="shared" si="18"/>
        <v>0</v>
      </c>
      <c r="AE15" s="1">
        <f t="shared" si="19"/>
        <v>0.3781953848279674</v>
      </c>
      <c r="AF15" s="1">
        <f t="shared" si="20"/>
        <v>1.9528752527916098</v>
      </c>
      <c r="AG15" s="1">
        <f t="shared" si="21"/>
        <v>0</v>
      </c>
      <c r="AH15" s="3">
        <v>5</v>
      </c>
      <c r="AI15" s="1">
        <f t="shared" si="22"/>
        <v>5</v>
      </c>
      <c r="AJ15" s="1" t="str">
        <f t="shared" si="23"/>
        <v>Sì</v>
      </c>
    </row>
    <row r="16" spans="1:36" ht="14.25">
      <c r="A16" s="14"/>
      <c r="B16" s="21"/>
      <c r="C16" s="3">
        <v>65</v>
      </c>
      <c r="D16" s="3">
        <v>65</v>
      </c>
      <c r="E16" s="3"/>
      <c r="F16" s="3"/>
      <c r="G16" s="3">
        <v>28</v>
      </c>
      <c r="H16" s="10">
        <f t="shared" si="0"/>
        <v>15.866666666666667</v>
      </c>
      <c r="I16" s="3">
        <v>450</v>
      </c>
      <c r="J16" s="10">
        <f t="shared" si="1"/>
        <v>391.304347826087</v>
      </c>
      <c r="K16" s="1" t="e">
        <f t="shared" si="2"/>
        <v>#DIV/0!</v>
      </c>
      <c r="L16" s="1" t="e">
        <f t="shared" si="3"/>
        <v>#DIV/0!</v>
      </c>
      <c r="N16" s="2">
        <f t="shared" si="4"/>
        <v>0</v>
      </c>
      <c r="O16" s="2">
        <f t="shared" si="5"/>
        <v>0</v>
      </c>
      <c r="P16" s="1">
        <f t="shared" si="6"/>
        <v>4225</v>
      </c>
      <c r="Q16" s="1">
        <f t="shared" si="7"/>
        <v>45770.833333333336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 t="str">
        <f t="shared" si="11"/>
        <v>Sì</v>
      </c>
      <c r="W16" s="2">
        <f t="shared" si="12"/>
        <v>0</v>
      </c>
      <c r="X16" s="2">
        <f t="shared" si="13"/>
        <v>0</v>
      </c>
      <c r="Y16" s="1" t="e">
        <f t="shared" si="14"/>
        <v>#DIV/0!</v>
      </c>
      <c r="Z16" s="1" t="e">
        <f t="shared" si="15"/>
        <v>#DIV/0!</v>
      </c>
      <c r="AA16" s="1" t="e">
        <f t="shared" si="16"/>
        <v>#DIV/0!</v>
      </c>
      <c r="AC16" s="2">
        <f t="shared" si="17"/>
        <v>0</v>
      </c>
      <c r="AD16" s="2">
        <f t="shared" si="18"/>
        <v>0</v>
      </c>
      <c r="AE16" s="1">
        <f t="shared" si="19"/>
        <v>0.3781953848279674</v>
      </c>
      <c r="AF16" s="1">
        <f t="shared" si="20"/>
        <v>1.9528752527916098</v>
      </c>
      <c r="AG16" s="1">
        <f t="shared" si="21"/>
        <v>0</v>
      </c>
      <c r="AH16" s="3">
        <v>5</v>
      </c>
      <c r="AI16" s="1">
        <f t="shared" si="22"/>
        <v>5</v>
      </c>
      <c r="AJ16" s="1" t="str">
        <f t="shared" si="23"/>
        <v>Sì</v>
      </c>
    </row>
    <row r="17" spans="1:36" ht="14.25">
      <c r="A17" s="14"/>
      <c r="B17" s="21"/>
      <c r="C17" s="3">
        <v>65</v>
      </c>
      <c r="D17" s="3">
        <v>65</v>
      </c>
      <c r="E17" s="3"/>
      <c r="F17" s="3"/>
      <c r="G17" s="3">
        <v>28</v>
      </c>
      <c r="H17" s="10">
        <f t="shared" si="0"/>
        <v>15.866666666666667</v>
      </c>
      <c r="I17" s="3">
        <v>450</v>
      </c>
      <c r="J17" s="10">
        <f t="shared" si="1"/>
        <v>391.304347826087</v>
      </c>
      <c r="K17" s="1" t="e">
        <f t="shared" si="2"/>
        <v>#DIV/0!</v>
      </c>
      <c r="L17" s="1" t="e">
        <f t="shared" si="3"/>
        <v>#DIV/0!</v>
      </c>
      <c r="N17" s="2">
        <f t="shared" si="4"/>
        <v>0</v>
      </c>
      <c r="O17" s="2">
        <f t="shared" si="5"/>
        <v>0</v>
      </c>
      <c r="P17" s="1">
        <f t="shared" si="6"/>
        <v>4225</v>
      </c>
      <c r="Q17" s="1">
        <f t="shared" si="7"/>
        <v>45770.833333333336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 t="str">
        <f t="shared" si="11"/>
        <v>Sì</v>
      </c>
      <c r="W17" s="2">
        <f t="shared" si="12"/>
        <v>0</v>
      </c>
      <c r="X17" s="2">
        <f t="shared" si="13"/>
        <v>0</v>
      </c>
      <c r="Y17" s="1" t="e">
        <f t="shared" si="14"/>
        <v>#DIV/0!</v>
      </c>
      <c r="Z17" s="1" t="e">
        <f t="shared" si="15"/>
        <v>#DIV/0!</v>
      </c>
      <c r="AA17" s="1" t="e">
        <f t="shared" si="16"/>
        <v>#DIV/0!</v>
      </c>
      <c r="AC17" s="2">
        <f t="shared" si="17"/>
        <v>0</v>
      </c>
      <c r="AD17" s="2">
        <f t="shared" si="18"/>
        <v>0</v>
      </c>
      <c r="AE17" s="1">
        <f t="shared" si="19"/>
        <v>0.3781953848279674</v>
      </c>
      <c r="AF17" s="1">
        <f t="shared" si="20"/>
        <v>1.9528752527916098</v>
      </c>
      <c r="AG17" s="1">
        <f t="shared" si="21"/>
        <v>0</v>
      </c>
      <c r="AH17" s="3">
        <v>5</v>
      </c>
      <c r="AI17" s="1">
        <f t="shared" si="22"/>
        <v>5</v>
      </c>
      <c r="AJ17" s="1" t="str">
        <f t="shared" si="23"/>
        <v>Sì</v>
      </c>
    </row>
    <row r="18" spans="1:36" ht="14.25">
      <c r="A18" s="14"/>
      <c r="B18" s="21"/>
      <c r="C18" s="3">
        <v>65</v>
      </c>
      <c r="D18" s="3">
        <v>65</v>
      </c>
      <c r="E18" s="3"/>
      <c r="F18" s="3"/>
      <c r="G18" s="3">
        <v>28</v>
      </c>
      <c r="H18" s="10">
        <f t="shared" si="0"/>
        <v>15.866666666666667</v>
      </c>
      <c r="I18" s="3">
        <v>450</v>
      </c>
      <c r="J18" s="10">
        <f t="shared" si="1"/>
        <v>391.304347826087</v>
      </c>
      <c r="K18" s="1" t="e">
        <f t="shared" si="2"/>
        <v>#DIV/0!</v>
      </c>
      <c r="L18" s="1" t="e">
        <f t="shared" si="3"/>
        <v>#DIV/0!</v>
      </c>
      <c r="N18" s="2">
        <f t="shared" si="4"/>
        <v>0</v>
      </c>
      <c r="O18" s="2">
        <f t="shared" si="5"/>
        <v>0</v>
      </c>
      <c r="P18" s="1">
        <f t="shared" si="6"/>
        <v>4225</v>
      </c>
      <c r="Q18" s="1">
        <f t="shared" si="7"/>
        <v>45770.833333333336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 t="str">
        <f t="shared" si="11"/>
        <v>Sì</v>
      </c>
      <c r="W18" s="2">
        <f t="shared" si="12"/>
        <v>0</v>
      </c>
      <c r="X18" s="2">
        <f t="shared" si="13"/>
        <v>0</v>
      </c>
      <c r="Y18" s="1" t="e">
        <f t="shared" si="14"/>
        <v>#DIV/0!</v>
      </c>
      <c r="Z18" s="1" t="e">
        <f t="shared" si="15"/>
        <v>#DIV/0!</v>
      </c>
      <c r="AA18" s="1" t="e">
        <f t="shared" si="16"/>
        <v>#DIV/0!</v>
      </c>
      <c r="AC18" s="2">
        <f t="shared" si="17"/>
        <v>0</v>
      </c>
      <c r="AD18" s="2">
        <f t="shared" si="18"/>
        <v>0</v>
      </c>
      <c r="AE18" s="1">
        <f t="shared" si="19"/>
        <v>0.3781953848279674</v>
      </c>
      <c r="AF18" s="1">
        <f t="shared" si="20"/>
        <v>1.9528752527916098</v>
      </c>
      <c r="AG18" s="1">
        <f t="shared" si="21"/>
        <v>0</v>
      </c>
      <c r="AH18" s="3">
        <v>5</v>
      </c>
      <c r="AI18" s="1">
        <f t="shared" si="22"/>
        <v>5</v>
      </c>
      <c r="AJ18" s="1" t="str">
        <f t="shared" si="23"/>
        <v>Sì</v>
      </c>
    </row>
    <row r="1200" spans="10:15" ht="14.25">
      <c r="J1200" s="18" t="s">
        <v>49</v>
      </c>
      <c r="K1200" s="18"/>
      <c r="L1200" s="18"/>
      <c r="M1200" s="18"/>
      <c r="N1200" s="18"/>
      <c r="O1200" s="18"/>
    </row>
  </sheetData>
  <sheetProtection password="CC6D" sheet="1" objects="1" scenarios="1"/>
  <mergeCells count="5">
    <mergeCell ref="C1:L1"/>
    <mergeCell ref="N1:U1"/>
    <mergeCell ref="W1:AA1"/>
    <mergeCell ref="AC1:AJ1"/>
    <mergeCell ref="J1200:O1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8:A58"/>
  <sheetViews>
    <sheetView tabSelected="1" zoomScalePageLayoutView="0" workbookViewId="0" topLeftCell="A1">
      <selection activeCell="A58" sqref="A58"/>
    </sheetView>
  </sheetViews>
  <sheetFormatPr defaultColWidth="9.140625" defaultRowHeight="15"/>
  <sheetData>
    <row r="58" ht="14.25">
      <c r="A58" t="s">
        <v>58</v>
      </c>
    </row>
  </sheetData>
  <sheetProtection password="CC6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Sircana</dc:creator>
  <cp:keywords/>
  <dc:description/>
  <cp:lastModifiedBy>Pietro Sircana</cp:lastModifiedBy>
  <dcterms:created xsi:type="dcterms:W3CDTF">2017-12-26T15:07:10Z</dcterms:created>
  <dcterms:modified xsi:type="dcterms:W3CDTF">2017-12-29T15:58:15Z</dcterms:modified>
  <cp:category/>
  <cp:version/>
  <cp:contentType/>
  <cp:contentStatus/>
</cp:coreProperties>
</file>