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3040" windowHeight="9040" activeTab="1"/>
  </bookViews>
  <sheets>
    <sheet name="legno" sheetId="1" r:id="rId1"/>
    <sheet name="acciaio" sheetId="2" r:id="rId2"/>
    <sheet name="cls armato" sheetId="3" r:id="rId3"/>
  </sheets>
  <definedNames/>
  <calcPr fullCalcOnLoad="1"/>
</workbook>
</file>

<file path=xl/sharedStrings.xml><?xml version="1.0" encoding="utf-8"?>
<sst xmlns="http://schemas.openxmlformats.org/spreadsheetml/2006/main" count="126" uniqueCount="84">
  <si>
    <t>q</t>
  </si>
  <si>
    <t>kN/m</t>
  </si>
  <si>
    <t>E</t>
  </si>
  <si>
    <t>N/mmq</t>
  </si>
  <si>
    <t>Ix</t>
  </si>
  <si>
    <t>cm4</t>
  </si>
  <si>
    <t>kN*m</t>
  </si>
  <si>
    <t>N/mmq</t>
  </si>
  <si>
    <t>fy,k</t>
  </si>
  <si>
    <t>f_d</t>
  </si>
  <si>
    <t>Wx</t>
  </si>
  <si>
    <t>cm3</t>
  </si>
  <si>
    <t>alfa</t>
  </si>
  <si>
    <t>r</t>
  </si>
  <si>
    <t>m</t>
  </si>
  <si>
    <t>interax</t>
  </si>
  <si>
    <t>qs</t>
  </si>
  <si>
    <t>kN/mq</t>
  </si>
  <si>
    <t>kN/mq</t>
  </si>
  <si>
    <t>qp</t>
  </si>
  <si>
    <t>qa</t>
  </si>
  <si>
    <t>kN/mq</t>
  </si>
  <si>
    <t>kN/m</t>
  </si>
  <si>
    <t>KN/m</t>
  </si>
  <si>
    <t>q</t>
  </si>
  <si>
    <t>luce</t>
  </si>
  <si>
    <t>kN*m</t>
  </si>
  <si>
    <t>M</t>
  </si>
  <si>
    <t>N/mmq</t>
  </si>
  <si>
    <t>fm,k</t>
  </si>
  <si>
    <t>N/mmq</t>
  </si>
  <si>
    <t>sig_d</t>
  </si>
  <si>
    <t>cm</t>
  </si>
  <si>
    <t>b</t>
  </si>
  <si>
    <t>h</t>
  </si>
  <si>
    <t>hd</t>
  </si>
  <si>
    <t>cm</t>
  </si>
  <si>
    <t xml:space="preserve"> </t>
  </si>
  <si>
    <t xml:space="preserve"> </t>
  </si>
  <si>
    <t>E</t>
  </si>
  <si>
    <t>N/mmq</t>
  </si>
  <si>
    <t>Ix</t>
  </si>
  <si>
    <t>cm4</t>
  </si>
  <si>
    <t>vmax</t>
  </si>
  <si>
    <t>l/vmax</t>
  </si>
  <si>
    <t>kN/mq</t>
  </si>
  <si>
    <t>kN/mq</t>
  </si>
  <si>
    <t>interax</t>
  </si>
  <si>
    <t>qs</t>
  </si>
  <si>
    <t>qp</t>
  </si>
  <si>
    <t>qa</t>
  </si>
  <si>
    <t>Mmax</t>
  </si>
  <si>
    <t>fy</t>
  </si>
  <si>
    <t>fd_f</t>
  </si>
  <si>
    <t>fck</t>
  </si>
  <si>
    <t>fd_c</t>
  </si>
  <si>
    <t>h</t>
  </si>
  <si>
    <t>delta</t>
  </si>
  <si>
    <t>H</t>
  </si>
  <si>
    <t>area</t>
  </si>
  <si>
    <t>peso</t>
  </si>
  <si>
    <t>mq</t>
  </si>
  <si>
    <t>kN/m</t>
  </si>
  <si>
    <t>Hd</t>
  </si>
  <si>
    <t>q</t>
  </si>
  <si>
    <t>kN/m</t>
  </si>
  <si>
    <t>vmax</t>
  </si>
  <si>
    <t>SI</t>
  </si>
  <si>
    <t>SI</t>
  </si>
  <si>
    <t>SI</t>
  </si>
  <si>
    <t>SI</t>
  </si>
  <si>
    <t>IPE 240</t>
  </si>
  <si>
    <t>cm3</t>
  </si>
  <si>
    <t>Ix IPE</t>
  </si>
  <si>
    <t>peso IPE</t>
  </si>
  <si>
    <t>&gt;250= SI</t>
  </si>
  <si>
    <t>Wx IPE</t>
  </si>
  <si>
    <t>kN/m</t>
  </si>
  <si>
    <t>Mmax</t>
  </si>
  <si>
    <t>Qs</t>
  </si>
  <si>
    <t>Qp</t>
  </si>
  <si>
    <t>Qa</t>
  </si>
  <si>
    <t>Q</t>
  </si>
  <si>
    <t>i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</si>
</sst>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</numFmts>
  <fonts count="45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2"/>
      <name val="Arial Bold"/>
      <family val="0"/>
    </font>
    <font>
      <b/>
      <sz val="10"/>
      <name val="Arial Bold"/>
      <family val="0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Bold"/>
      <family val="0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Bold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33" borderId="10" xfId="0" applyFill="1" applyBorder="1" applyAlignment="1">
      <alignment horizontal="center"/>
    </xf>
    <xf numFmtId="0" fontId="0" fillId="0" borderId="0" xfId="0" applyAlignment="1">
      <alignment horizontal="center"/>
    </xf>
    <xf numFmtId="2" fontId="0" fillId="33" borderId="10" xfId="0" applyNumberForma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10" xfId="0" applyBorder="1" applyAlignment="1">
      <alignment horizontal="center"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2" fontId="0" fillId="0" borderId="12" xfId="0" applyNumberFormat="1" applyFill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3" xfId="0" applyNumberForma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0" xfId="0" applyNumberFormat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 vertical="center"/>
    </xf>
    <xf numFmtId="2" fontId="2" fillId="34" borderId="10" xfId="0" applyNumberFormat="1" applyFont="1" applyFill="1" applyBorder="1" applyAlignment="1">
      <alignment horizontal="center" vertical="center"/>
    </xf>
    <xf numFmtId="2" fontId="2" fillId="0" borderId="0" xfId="0" applyNumberFormat="1" applyFont="1" applyAlignment="1">
      <alignment/>
    </xf>
    <xf numFmtId="2" fontId="2" fillId="0" borderId="0" xfId="0" applyNumberFormat="1" applyFont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1" fontId="2" fillId="34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2" fontId="0" fillId="0" borderId="12" xfId="0" applyNumberFormat="1" applyFont="1" applyFill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1" fontId="0" fillId="0" borderId="11" xfId="0" applyNumberFormat="1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2" fontId="2" fillId="35" borderId="0" xfId="0" applyNumberFormat="1" applyFont="1" applyFill="1" applyAlignment="1">
      <alignment horizontal="center" vertical="center"/>
    </xf>
    <xf numFmtId="2" fontId="0" fillId="3" borderId="10" xfId="0" applyNumberFormat="1" applyFont="1" applyFill="1" applyBorder="1" applyAlignment="1">
      <alignment horizontal="center"/>
    </xf>
    <xf numFmtId="0" fontId="0" fillId="3" borderId="10" xfId="0" applyFont="1" applyFill="1" applyBorder="1" applyAlignment="1">
      <alignment horizontal="center"/>
    </xf>
    <xf numFmtId="2" fontId="0" fillId="3" borderId="10" xfId="0" applyNumberFormat="1" applyFont="1" applyFill="1" applyBorder="1" applyAlignment="1">
      <alignment horizontal="center" vertical="center"/>
    </xf>
    <xf numFmtId="1" fontId="0" fillId="3" borderId="10" xfId="0" applyNumberFormat="1" applyFont="1" applyFill="1" applyBorder="1" applyAlignment="1">
      <alignment horizontal="center" vertical="center"/>
    </xf>
    <xf numFmtId="2" fontId="0" fillId="3" borderId="0" xfId="0" applyNumberFormat="1" applyFont="1" applyFill="1" applyAlignment="1">
      <alignment horizontal="center" vertical="center"/>
    </xf>
    <xf numFmtId="2" fontId="0" fillId="3" borderId="0" xfId="0" applyNumberFormat="1" applyFont="1" applyFill="1" applyAlignment="1">
      <alignment/>
    </xf>
    <xf numFmtId="0" fontId="0" fillId="0" borderId="0" xfId="0" applyFont="1" applyAlignment="1">
      <alignment horizontal="center"/>
    </xf>
    <xf numFmtId="0" fontId="0" fillId="3" borderId="0" xfId="0" applyFont="1" applyFill="1" applyAlignment="1">
      <alignment horizontal="center"/>
    </xf>
    <xf numFmtId="0" fontId="44" fillId="3" borderId="0" xfId="0" applyFont="1" applyFill="1" applyAlignment="1">
      <alignment horizontal="center"/>
    </xf>
    <xf numFmtId="0" fontId="2" fillId="36" borderId="10" xfId="0" applyFont="1" applyFill="1" applyBorder="1" applyAlignment="1">
      <alignment horizontal="center"/>
    </xf>
    <xf numFmtId="2" fontId="2" fillId="36" borderId="10" xfId="0" applyNumberFormat="1" applyFont="1" applyFill="1" applyBorder="1" applyAlignment="1">
      <alignment horizontal="center"/>
    </xf>
    <xf numFmtId="2" fontId="2" fillId="36" borderId="0" xfId="0" applyNumberFormat="1" applyFont="1" applyFill="1" applyAlignment="1">
      <alignment horizontal="center"/>
    </xf>
    <xf numFmtId="2" fontId="0" fillId="36" borderId="10" xfId="0" applyNumberFormat="1" applyFont="1" applyFill="1" applyBorder="1" applyAlignment="1">
      <alignment horizontal="center"/>
    </xf>
    <xf numFmtId="0" fontId="0" fillId="36" borderId="0" xfId="0" applyFill="1" applyAlignment="1">
      <alignment horizontal="center"/>
    </xf>
    <xf numFmtId="0" fontId="0" fillId="36" borderId="10" xfId="0" applyFont="1" applyFill="1" applyBorder="1" applyAlignment="1">
      <alignment horizontal="center"/>
    </xf>
    <xf numFmtId="0" fontId="0" fillId="3" borderId="14" xfId="0" applyFont="1" applyFill="1" applyBorder="1" applyAlignment="1">
      <alignment horizontal="center"/>
    </xf>
    <xf numFmtId="2" fontId="0" fillId="3" borderId="14" xfId="0" applyNumberFormat="1" applyFont="1" applyFill="1" applyBorder="1" applyAlignment="1">
      <alignment horizontal="center"/>
    </xf>
    <xf numFmtId="0" fontId="3" fillId="36" borderId="10" xfId="0" applyFont="1" applyFill="1" applyBorder="1" applyAlignment="1">
      <alignment horizontal="center"/>
    </xf>
    <xf numFmtId="0" fontId="4" fillId="36" borderId="10" xfId="0" applyFont="1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6" borderId="10" xfId="0" applyFont="1" applyFill="1" applyBorder="1" applyAlignment="1">
      <alignment horizontal="center"/>
    </xf>
    <xf numFmtId="2" fontId="0" fillId="6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n valido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9"/>
  <sheetViews>
    <sheetView zoomScalePageLayoutView="0" workbookViewId="0" topLeftCell="A1">
      <selection activeCell="Q7" sqref="Q7"/>
    </sheetView>
  </sheetViews>
  <sheetFormatPr defaultColWidth="8.8515625" defaultRowHeight="12.75"/>
  <cols>
    <col min="1" max="1" width="9.28125" style="6" customWidth="1"/>
    <col min="2" max="2" width="9.421875" style="6" customWidth="1"/>
    <col min="3" max="3" width="9.00390625" style="6" customWidth="1"/>
    <col min="4" max="4" width="10.00390625" style="6" customWidth="1"/>
    <col min="5" max="5" width="8.421875" style="6" customWidth="1"/>
    <col min="6" max="6" width="8.8515625" style="6" customWidth="1"/>
    <col min="7" max="7" width="8.7109375" style="6" customWidth="1"/>
    <col min="8" max="8" width="11.00390625" style="6" customWidth="1"/>
    <col min="9" max="9" width="13.140625" style="6" customWidth="1"/>
    <col min="10" max="10" width="7.7109375" style="6" customWidth="1"/>
    <col min="11" max="11" width="9.140625" style="6" customWidth="1"/>
    <col min="12" max="12" width="8.8515625" style="6" customWidth="1"/>
    <col min="13" max="13" width="9.7109375" style="6" customWidth="1"/>
    <col min="14" max="14" width="13.421875" style="6" customWidth="1"/>
    <col min="15" max="15" width="10.8515625" style="6" customWidth="1"/>
    <col min="16" max="16" width="8.8515625" style="6" customWidth="1"/>
    <col min="17" max="17" width="8.8515625" style="17" customWidth="1"/>
    <col min="18" max="16384" width="8.8515625" style="6" customWidth="1"/>
  </cols>
  <sheetData>
    <row r="1" spans="1:17" s="24" customFormat="1" ht="15.75">
      <c r="A1" s="18" t="s">
        <v>15</v>
      </c>
      <c r="B1" s="18" t="s">
        <v>16</v>
      </c>
      <c r="C1" s="18" t="s">
        <v>19</v>
      </c>
      <c r="D1" s="19" t="s">
        <v>20</v>
      </c>
      <c r="E1" s="20" t="s">
        <v>24</v>
      </c>
      <c r="F1" s="18" t="s">
        <v>25</v>
      </c>
      <c r="G1" s="20" t="s">
        <v>27</v>
      </c>
      <c r="H1" s="18" t="s">
        <v>29</v>
      </c>
      <c r="I1" s="21" t="s">
        <v>31</v>
      </c>
      <c r="J1" s="18" t="s">
        <v>33</v>
      </c>
      <c r="K1" s="22" t="s">
        <v>34</v>
      </c>
      <c r="L1" s="23" t="s">
        <v>35</v>
      </c>
      <c r="M1" s="23" t="s">
        <v>39</v>
      </c>
      <c r="N1" s="26" t="s">
        <v>41</v>
      </c>
      <c r="O1" s="22" t="s">
        <v>43</v>
      </c>
      <c r="P1" s="22" t="s">
        <v>44</v>
      </c>
      <c r="Q1" s="25"/>
    </row>
    <row r="2" spans="1:17" s="24" customFormat="1" ht="15.75">
      <c r="A2" s="18" t="s">
        <v>14</v>
      </c>
      <c r="B2" s="18" t="s">
        <v>17</v>
      </c>
      <c r="C2" s="18" t="s">
        <v>18</v>
      </c>
      <c r="D2" s="19" t="s">
        <v>21</v>
      </c>
      <c r="E2" s="20" t="s">
        <v>23</v>
      </c>
      <c r="F2" s="18" t="s">
        <v>14</v>
      </c>
      <c r="G2" s="20" t="s">
        <v>26</v>
      </c>
      <c r="H2" s="18" t="s">
        <v>28</v>
      </c>
      <c r="I2" s="21" t="s">
        <v>30</v>
      </c>
      <c r="J2" s="18" t="s">
        <v>32</v>
      </c>
      <c r="K2" s="22" t="s">
        <v>36</v>
      </c>
      <c r="L2" s="23" t="s">
        <v>36</v>
      </c>
      <c r="M2" s="23" t="s">
        <v>40</v>
      </c>
      <c r="N2" s="26" t="s">
        <v>42</v>
      </c>
      <c r="O2" s="22" t="s">
        <v>36</v>
      </c>
      <c r="P2" s="22"/>
      <c r="Q2" s="25"/>
    </row>
    <row r="3" spans="11:17" s="24" customFormat="1" ht="15.75">
      <c r="K3" s="25"/>
      <c r="M3" s="25"/>
      <c r="N3" s="25"/>
      <c r="O3" s="25"/>
      <c r="P3" s="25"/>
      <c r="Q3" s="25"/>
    </row>
    <row r="4" spans="1:17" s="45" customFormat="1" ht="12.75">
      <c r="A4" s="40">
        <v>5</v>
      </c>
      <c r="B4" s="40">
        <v>1.72</v>
      </c>
      <c r="C4" s="40">
        <v>3.94</v>
      </c>
      <c r="D4" s="40">
        <v>3</v>
      </c>
      <c r="E4" s="40">
        <f>(B4*1.3+C4*1.5+D4*1.5)*A4</f>
        <v>63.230000000000004</v>
      </c>
      <c r="F4" s="41">
        <v>1.5</v>
      </c>
      <c r="G4" s="41">
        <f>E4*F4^2/2</f>
        <v>71.13375</v>
      </c>
      <c r="H4" s="41">
        <v>24</v>
      </c>
      <c r="I4" s="40">
        <f>0.8*H4/1.45</f>
        <v>13.24137931034483</v>
      </c>
      <c r="J4" s="41">
        <v>35</v>
      </c>
      <c r="K4" s="42">
        <f>(6*G4*1000/(J4*I4))^0.5</f>
        <v>30.346795768134353</v>
      </c>
      <c r="L4" s="43">
        <v>35</v>
      </c>
      <c r="M4" s="43">
        <v>8000</v>
      </c>
      <c r="N4" s="43">
        <f>J4*L4^3/12</f>
        <v>125052.08333333333</v>
      </c>
      <c r="O4" s="42">
        <f>E4*10*(F4*100)^4/(8*M4*100*N4)</f>
        <v>0.399960693461058</v>
      </c>
      <c r="P4" s="42">
        <f>F4*100/O4</f>
        <v>375.03685350171713</v>
      </c>
      <c r="Q4" s="44" t="s">
        <v>68</v>
      </c>
    </row>
    <row r="5" spans="1:17" s="24" customFormat="1" ht="15.75">
      <c r="A5" s="18"/>
      <c r="B5" s="18"/>
      <c r="C5" s="18"/>
      <c r="D5" s="19"/>
      <c r="E5" s="20"/>
      <c r="F5" s="18"/>
      <c r="G5" s="20"/>
      <c r="H5" s="18"/>
      <c r="I5" s="21"/>
      <c r="J5" s="18"/>
      <c r="K5" s="22"/>
      <c r="L5" s="27"/>
      <c r="M5" s="27"/>
      <c r="N5" s="28"/>
      <c r="O5" s="22"/>
      <c r="P5" s="22"/>
      <c r="Q5" s="25"/>
    </row>
    <row r="6" spans="1:17" s="24" customFormat="1" ht="15.75">
      <c r="A6" s="18"/>
      <c r="B6" s="18"/>
      <c r="C6" s="18"/>
      <c r="D6" s="19"/>
      <c r="E6" s="20"/>
      <c r="F6" s="18"/>
      <c r="G6" s="20"/>
      <c r="H6" s="18"/>
      <c r="I6" s="21"/>
      <c r="J6" s="18"/>
      <c r="K6" s="22"/>
      <c r="L6" s="27"/>
      <c r="M6" s="27"/>
      <c r="N6" s="28"/>
      <c r="O6" s="22"/>
      <c r="P6" s="22"/>
      <c r="Q6" s="39"/>
    </row>
    <row r="7" spans="1:17" s="24" customFormat="1" ht="15.75">
      <c r="A7" s="18"/>
      <c r="B7" s="18"/>
      <c r="C7" s="18"/>
      <c r="D7" s="19"/>
      <c r="E7" s="20"/>
      <c r="F7" s="18"/>
      <c r="G7" s="20"/>
      <c r="H7" s="18"/>
      <c r="I7" s="21"/>
      <c r="J7" s="18"/>
      <c r="K7" s="22"/>
      <c r="L7" s="27"/>
      <c r="M7" s="27"/>
      <c r="N7" s="28"/>
      <c r="O7" s="22"/>
      <c r="P7" s="22"/>
      <c r="Q7" s="39"/>
    </row>
    <row r="8" spans="1:17" s="24" customFormat="1" ht="15.75">
      <c r="A8" s="18"/>
      <c r="B8" s="18"/>
      <c r="C8" s="18"/>
      <c r="D8" s="19"/>
      <c r="E8" s="20" t="s">
        <v>37</v>
      </c>
      <c r="F8" s="18"/>
      <c r="G8" s="20" t="s">
        <v>37</v>
      </c>
      <c r="H8" s="18"/>
      <c r="I8" s="21" t="s">
        <v>37</v>
      </c>
      <c r="J8" s="18"/>
      <c r="K8" s="22"/>
      <c r="L8" s="27"/>
      <c r="M8" s="27"/>
      <c r="N8" s="22"/>
      <c r="O8" s="22" t="s">
        <v>37</v>
      </c>
      <c r="P8" s="22"/>
      <c r="Q8" s="25"/>
    </row>
    <row r="9" spans="1:17" s="24" customFormat="1" ht="15.75">
      <c r="A9" s="18"/>
      <c r="B9" s="18"/>
      <c r="C9" s="18"/>
      <c r="D9" s="19"/>
      <c r="E9" s="20" t="s">
        <v>37</v>
      </c>
      <c r="F9" s="18"/>
      <c r="G9" s="20" t="s">
        <v>37</v>
      </c>
      <c r="H9" s="18"/>
      <c r="I9" s="21" t="s">
        <v>38</v>
      </c>
      <c r="J9" s="18"/>
      <c r="K9" s="22"/>
      <c r="L9" s="27"/>
      <c r="M9" s="27"/>
      <c r="N9" s="22"/>
      <c r="O9" s="22" t="s">
        <v>37</v>
      </c>
      <c r="P9" s="22"/>
      <c r="Q9" s="25"/>
    </row>
  </sheetData>
  <sheetProtection/>
  <printOptions/>
  <pageMargins left="0.75" right="0.75" top="1" bottom="1" header="0.5" footer="0.5"/>
  <pageSetup horizontalDpi="1200" verticalDpi="1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A1">
      <selection activeCell="P1" sqref="P1:R4"/>
    </sheetView>
  </sheetViews>
  <sheetFormatPr defaultColWidth="8.8515625" defaultRowHeight="12.75"/>
  <cols>
    <col min="1" max="1" width="9.7109375" style="2" customWidth="1"/>
    <col min="2" max="2" width="8.8515625" style="2" customWidth="1"/>
    <col min="3" max="3" width="10.28125" style="2" customWidth="1"/>
    <col min="4" max="7" width="8.8515625" style="2" customWidth="1"/>
    <col min="8" max="8" width="10.28125" style="2" customWidth="1"/>
    <col min="9" max="9" width="11.28125" style="2" customWidth="1"/>
    <col min="10" max="10" width="10.00390625" style="2" customWidth="1"/>
    <col min="11" max="11" width="10.00390625" style="53" customWidth="1"/>
    <col min="12" max="12" width="9.00390625" style="2" customWidth="1"/>
    <col min="13" max="13" width="12.00390625" style="2" customWidth="1"/>
    <col min="14" max="16" width="8.8515625" style="2" customWidth="1"/>
    <col min="17" max="17" width="9.00390625" style="2" customWidth="1"/>
    <col min="18" max="16384" width="8.8515625" style="2" customWidth="1"/>
  </cols>
  <sheetData>
    <row r="1" spans="1:18" ht="15.75">
      <c r="A1" s="60" t="s">
        <v>83</v>
      </c>
      <c r="B1" s="60" t="s">
        <v>79</v>
      </c>
      <c r="C1" s="60" t="s">
        <v>80</v>
      </c>
      <c r="D1" s="61" t="s">
        <v>81</v>
      </c>
      <c r="E1" s="62" t="s">
        <v>82</v>
      </c>
      <c r="F1" s="60" t="s">
        <v>25</v>
      </c>
      <c r="G1" s="62" t="s">
        <v>78</v>
      </c>
      <c r="H1" s="60" t="s">
        <v>8</v>
      </c>
      <c r="I1" s="63" t="s">
        <v>9</v>
      </c>
      <c r="J1" s="63" t="s">
        <v>10</v>
      </c>
      <c r="K1" s="61" t="s">
        <v>76</v>
      </c>
      <c r="L1" s="60" t="s">
        <v>73</v>
      </c>
      <c r="M1" s="60" t="s">
        <v>74</v>
      </c>
      <c r="N1" s="62" t="s">
        <v>64</v>
      </c>
      <c r="O1" s="60" t="s">
        <v>39</v>
      </c>
      <c r="P1" s="62" t="s">
        <v>66</v>
      </c>
      <c r="Q1" s="62" t="s">
        <v>44</v>
      </c>
      <c r="R1" s="37"/>
    </row>
    <row r="2" spans="1:18" ht="15.75">
      <c r="A2" s="60" t="s">
        <v>14</v>
      </c>
      <c r="B2" s="60" t="s">
        <v>45</v>
      </c>
      <c r="C2" s="60" t="s">
        <v>46</v>
      </c>
      <c r="D2" s="61" t="s">
        <v>46</v>
      </c>
      <c r="E2" s="62" t="s">
        <v>22</v>
      </c>
      <c r="F2" s="60" t="s">
        <v>14</v>
      </c>
      <c r="G2" s="62" t="s">
        <v>6</v>
      </c>
      <c r="H2" s="60" t="s">
        <v>7</v>
      </c>
      <c r="I2" s="63" t="s">
        <v>30</v>
      </c>
      <c r="J2" s="63" t="s">
        <v>11</v>
      </c>
      <c r="K2" s="61" t="s">
        <v>72</v>
      </c>
      <c r="L2" s="60" t="s">
        <v>5</v>
      </c>
      <c r="M2" s="60" t="s">
        <v>77</v>
      </c>
      <c r="N2" s="62" t="s">
        <v>65</v>
      </c>
      <c r="O2" s="60" t="s">
        <v>3</v>
      </c>
      <c r="P2" s="62" t="s">
        <v>36</v>
      </c>
      <c r="Q2" s="62"/>
      <c r="R2" s="37"/>
    </row>
    <row r="3" spans="1:18" ht="15.75">
      <c r="A3" s="37"/>
      <c r="B3" s="37"/>
      <c r="C3" s="37"/>
      <c r="D3" s="38"/>
      <c r="E3" s="37"/>
      <c r="F3" s="37"/>
      <c r="G3" s="37"/>
      <c r="H3" s="37"/>
      <c r="I3" s="38"/>
      <c r="J3" s="38"/>
      <c r="K3" s="51" t="s">
        <v>71</v>
      </c>
      <c r="L3" s="37"/>
      <c r="M3" s="37"/>
      <c r="N3" s="37"/>
      <c r="O3" s="37"/>
      <c r="P3" s="37"/>
      <c r="Q3" s="37"/>
      <c r="R3" s="37"/>
    </row>
    <row r="4" spans="1:18" s="47" customFormat="1" ht="12.75">
      <c r="A4" s="55">
        <v>5</v>
      </c>
      <c r="B4" s="55">
        <v>6.2</v>
      </c>
      <c r="C4" s="55">
        <v>2.05</v>
      </c>
      <c r="D4" s="56">
        <v>3</v>
      </c>
      <c r="E4" s="55">
        <f>(B4+C4+D4)*A4</f>
        <v>56.25</v>
      </c>
      <c r="F4" s="55">
        <v>1.5</v>
      </c>
      <c r="G4" s="55">
        <f>E4*F4^2/2</f>
        <v>63.28125</v>
      </c>
      <c r="H4" s="55">
        <v>235</v>
      </c>
      <c r="I4" s="56">
        <f>H4/1.15</f>
        <v>204.34782608695653</v>
      </c>
      <c r="J4" s="56">
        <f>G4/I4*1000</f>
        <v>309.67420212765956</v>
      </c>
      <c r="K4" s="56">
        <v>324.3</v>
      </c>
      <c r="L4" s="55">
        <v>3892</v>
      </c>
      <c r="M4" s="55">
        <f>30.7/100</f>
        <v>0.307</v>
      </c>
      <c r="N4" s="55">
        <f>(B4+C4+D4)*A4+M4</f>
        <v>56.557</v>
      </c>
      <c r="O4" s="55">
        <v>210000</v>
      </c>
      <c r="P4" s="55">
        <f>N4*10*(F4*100)^4/(8*O4*100*L4)</f>
        <v>0.4378942955329614</v>
      </c>
      <c r="Q4" s="55">
        <f>F4*100/P4</f>
        <v>342.54842214246</v>
      </c>
      <c r="R4" s="48" t="s">
        <v>75</v>
      </c>
    </row>
    <row r="5" spans="1:18" ht="15.75">
      <c r="A5" s="49"/>
      <c r="B5" s="49"/>
      <c r="C5" s="49"/>
      <c r="D5" s="50"/>
      <c r="E5" s="49"/>
      <c r="F5" s="49"/>
      <c r="G5" s="49"/>
      <c r="H5" s="49"/>
      <c r="I5" s="50"/>
      <c r="J5" s="50"/>
      <c r="K5" s="50"/>
      <c r="L5" s="49"/>
      <c r="M5" s="54"/>
      <c r="N5" s="49"/>
      <c r="O5" s="49"/>
      <c r="P5" s="49"/>
      <c r="Q5" s="49"/>
      <c r="R5" s="57"/>
    </row>
    <row r="6" spans="1:18" s="46" customFormat="1" ht="15.75" customHeight="1">
      <c r="A6" s="54"/>
      <c r="B6" s="54"/>
      <c r="C6" s="54"/>
      <c r="D6" s="52"/>
      <c r="E6" s="54"/>
      <c r="F6" s="54"/>
      <c r="G6" s="54"/>
      <c r="H6" s="54"/>
      <c r="I6" s="52"/>
      <c r="J6" s="52"/>
      <c r="K6" s="52"/>
      <c r="L6" s="54"/>
      <c r="M6" s="54"/>
      <c r="N6" s="54"/>
      <c r="O6" s="54"/>
      <c r="P6" s="54"/>
      <c r="Q6" s="54"/>
      <c r="R6" s="58"/>
    </row>
    <row r="7" spans="1:18" s="46" customFormat="1" ht="12.75">
      <c r="A7" s="54"/>
      <c r="B7" s="54"/>
      <c r="C7" s="54"/>
      <c r="D7" s="52"/>
      <c r="E7" s="54"/>
      <c r="F7" s="54"/>
      <c r="G7" s="54"/>
      <c r="H7" s="54"/>
      <c r="I7" s="52"/>
      <c r="J7" s="52"/>
      <c r="K7" s="52"/>
      <c r="L7" s="54"/>
      <c r="M7" s="54"/>
      <c r="N7" s="54"/>
      <c r="O7" s="54"/>
      <c r="P7" s="54"/>
      <c r="Q7" s="54"/>
      <c r="R7" s="58"/>
    </row>
    <row r="8" spans="1:18" ht="12.75">
      <c r="A8" s="5"/>
      <c r="B8" s="5"/>
      <c r="C8" s="5"/>
      <c r="D8" s="5"/>
      <c r="E8" s="5"/>
      <c r="F8" s="5"/>
      <c r="G8" s="5"/>
      <c r="H8" s="5"/>
      <c r="I8" s="5"/>
      <c r="J8" s="5"/>
      <c r="K8" s="59"/>
      <c r="L8" s="5"/>
      <c r="M8" s="5"/>
      <c r="N8" s="5"/>
      <c r="O8" s="5"/>
      <c r="P8" s="5"/>
      <c r="Q8" s="5"/>
      <c r="R8" s="5"/>
    </row>
  </sheetData>
  <sheetProtection/>
  <printOptions/>
  <pageMargins left="0.75" right="0.75" top="1" bottom="1" header="0.5" footer="0.5"/>
  <pageSetup horizontalDpi="1200" verticalDpi="12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7"/>
  <sheetViews>
    <sheetView zoomScalePageLayoutView="0" workbookViewId="0" topLeftCell="T1">
      <selection activeCell="Z4" sqref="Z4"/>
    </sheetView>
  </sheetViews>
  <sheetFormatPr defaultColWidth="8.8515625" defaultRowHeight="12.75"/>
  <cols>
    <col min="1" max="1" width="7.28125" style="15" customWidth="1"/>
    <col min="2" max="2" width="8.140625" style="15" customWidth="1"/>
    <col min="3" max="3" width="7.140625" style="15" customWidth="1"/>
    <col min="4" max="5" width="7.7109375" style="15" customWidth="1"/>
    <col min="6" max="6" width="6.140625" style="15" customWidth="1"/>
    <col min="7" max="7" width="9.00390625" style="15" customWidth="1"/>
    <col min="8" max="8" width="7.8515625" style="15" customWidth="1"/>
    <col min="9" max="9" width="10.421875" style="15" customWidth="1"/>
    <col min="10" max="10" width="8.00390625" style="15" customWidth="1"/>
    <col min="11" max="11" width="9.8515625" style="15" customWidth="1"/>
    <col min="12" max="12" width="7.140625" style="15" customWidth="1"/>
    <col min="13" max="13" width="7.28125" style="15" customWidth="1"/>
    <col min="14" max="14" width="7.7109375" style="15" customWidth="1"/>
    <col min="15" max="15" width="8.28125" style="15" customWidth="1"/>
    <col min="16" max="16" width="5.8515625" style="15" customWidth="1"/>
    <col min="17" max="18" width="7.140625" style="15" customWidth="1"/>
    <col min="19" max="19" width="7.00390625" style="15" customWidth="1"/>
    <col min="20" max="20" width="8.00390625" style="15" customWidth="1"/>
    <col min="21" max="21" width="8.8515625" style="15" customWidth="1"/>
    <col min="22" max="22" width="8.00390625" style="15" customWidth="1"/>
    <col min="23" max="23" width="7.7109375" style="15" customWidth="1"/>
    <col min="24" max="24" width="9.140625" style="15" customWidth="1"/>
    <col min="25" max="16384" width="8.8515625" style="15" customWidth="1"/>
  </cols>
  <sheetData>
    <row r="1" spans="1:25" ht="12.75">
      <c r="A1" s="1" t="s">
        <v>47</v>
      </c>
      <c r="B1" s="1" t="s">
        <v>48</v>
      </c>
      <c r="C1" s="1" t="s">
        <v>49</v>
      </c>
      <c r="D1" s="3" t="s">
        <v>50</v>
      </c>
      <c r="E1" s="5" t="s">
        <v>24</v>
      </c>
      <c r="F1" s="1" t="s">
        <v>25</v>
      </c>
      <c r="G1" s="5" t="s">
        <v>51</v>
      </c>
      <c r="H1" s="1" t="s">
        <v>52</v>
      </c>
      <c r="I1" s="7" t="s">
        <v>53</v>
      </c>
      <c r="J1" s="1" t="s">
        <v>54</v>
      </c>
      <c r="K1" s="7" t="s">
        <v>55</v>
      </c>
      <c r="L1" s="7" t="s">
        <v>12</v>
      </c>
      <c r="M1" s="12" t="s">
        <v>13</v>
      </c>
      <c r="N1" s="3" t="s">
        <v>33</v>
      </c>
      <c r="O1" s="14" t="s">
        <v>56</v>
      </c>
      <c r="P1" s="3" t="s">
        <v>57</v>
      </c>
      <c r="Q1" s="9" t="s">
        <v>58</v>
      </c>
      <c r="R1" s="33" t="s">
        <v>63</v>
      </c>
      <c r="S1" s="30" t="s">
        <v>59</v>
      </c>
      <c r="T1" s="29" t="s">
        <v>60</v>
      </c>
      <c r="U1" s="7" t="s">
        <v>0</v>
      </c>
      <c r="V1" s="36" t="s">
        <v>2</v>
      </c>
      <c r="W1" s="36" t="s">
        <v>4</v>
      </c>
      <c r="X1" s="7" t="s">
        <v>43</v>
      </c>
      <c r="Y1" s="7" t="s">
        <v>44</v>
      </c>
    </row>
    <row r="2" spans="1:25" ht="12.75">
      <c r="A2" s="1" t="s">
        <v>14</v>
      </c>
      <c r="B2" s="1" t="s">
        <v>45</v>
      </c>
      <c r="C2" s="1" t="s">
        <v>46</v>
      </c>
      <c r="D2" s="3" t="s">
        <v>46</v>
      </c>
      <c r="E2" s="5" t="s">
        <v>22</v>
      </c>
      <c r="F2" s="1" t="s">
        <v>14</v>
      </c>
      <c r="G2" s="5" t="s">
        <v>26</v>
      </c>
      <c r="H2" s="1" t="s">
        <v>40</v>
      </c>
      <c r="I2" s="7" t="s">
        <v>40</v>
      </c>
      <c r="J2" s="1" t="s">
        <v>30</v>
      </c>
      <c r="K2" s="7" t="s">
        <v>30</v>
      </c>
      <c r="L2" s="7"/>
      <c r="M2" s="8"/>
      <c r="N2" s="3" t="s">
        <v>32</v>
      </c>
      <c r="O2" s="8" t="s">
        <v>36</v>
      </c>
      <c r="P2" s="3" t="s">
        <v>36</v>
      </c>
      <c r="Q2" s="8" t="s">
        <v>36</v>
      </c>
      <c r="R2" s="34" t="s">
        <v>36</v>
      </c>
      <c r="S2" s="29" t="s">
        <v>61</v>
      </c>
      <c r="T2" s="29" t="s">
        <v>62</v>
      </c>
      <c r="U2" s="7" t="s">
        <v>1</v>
      </c>
      <c r="V2" s="36" t="s">
        <v>3</v>
      </c>
      <c r="W2" s="36" t="s">
        <v>5</v>
      </c>
      <c r="X2" s="7" t="s">
        <v>36</v>
      </c>
      <c r="Y2" s="7"/>
    </row>
    <row r="3" spans="1:26" ht="12.75">
      <c r="A3" s="2"/>
      <c r="B3" s="2"/>
      <c r="C3" s="2"/>
      <c r="D3" s="4"/>
      <c r="E3" s="2"/>
      <c r="F3" s="2"/>
      <c r="G3" s="2"/>
      <c r="H3" s="2"/>
      <c r="I3" s="4"/>
      <c r="J3" s="2"/>
      <c r="K3" s="4"/>
      <c r="Z3" s="15" t="s">
        <v>37</v>
      </c>
    </row>
    <row r="4" spans="1:26" ht="12.75">
      <c r="A4" s="1">
        <v>5</v>
      </c>
      <c r="B4" s="1">
        <v>2.5</v>
      </c>
      <c r="C4" s="1">
        <v>2</v>
      </c>
      <c r="D4" s="3">
        <v>2</v>
      </c>
      <c r="E4" s="5">
        <f>(1.3*(B4+C4)+1.5*D4)*A4</f>
        <v>44.25000000000001</v>
      </c>
      <c r="F4" s="1">
        <v>3</v>
      </c>
      <c r="G4" s="5">
        <f>E4*F4^2/2</f>
        <v>199.12500000000003</v>
      </c>
      <c r="H4" s="1">
        <v>235</v>
      </c>
      <c r="I4" s="7">
        <f>H4/1.15</f>
        <v>204.34782608695653</v>
      </c>
      <c r="J4" s="1">
        <v>40</v>
      </c>
      <c r="K4" s="7">
        <f>J4/1.75</f>
        <v>22.857142857142858</v>
      </c>
      <c r="L4" s="7">
        <f>K4/(K4+I4/15)</f>
        <v>0.6265607264472192</v>
      </c>
      <c r="M4" s="13">
        <f>(2/(L4*(1-L4/3)))^0.5</f>
        <v>2.0086532802683212</v>
      </c>
      <c r="N4" s="1">
        <v>25</v>
      </c>
      <c r="O4" s="16">
        <f>M4*(G4*1000/(K4*N4))^0.5</f>
        <v>37.4961689258507</v>
      </c>
      <c r="P4" s="1">
        <v>5</v>
      </c>
      <c r="Q4" s="10">
        <f>O4+P4</f>
        <v>42.4961689258507</v>
      </c>
      <c r="R4" s="35">
        <v>45</v>
      </c>
      <c r="S4" s="32">
        <f>N4*R4*0.0001</f>
        <v>0.1125</v>
      </c>
      <c r="T4" s="31">
        <f>S4*2500/100</f>
        <v>2.8125</v>
      </c>
      <c r="U4" s="7">
        <f>(B4+C4+D4)*A4+T4</f>
        <v>35.3125</v>
      </c>
      <c r="V4" s="36">
        <v>21000</v>
      </c>
      <c r="W4" s="36">
        <f>(N4*R4^3)/12</f>
        <v>189843.75</v>
      </c>
      <c r="X4" s="7">
        <f>U4*10*(F4*100)^4/(8*V4*100*W4)</f>
        <v>0.8968253968253969</v>
      </c>
      <c r="Y4" s="7">
        <f>F4*100/X4</f>
        <v>334.5132743362832</v>
      </c>
      <c r="Z4" s="15" t="s">
        <v>69</v>
      </c>
    </row>
    <row r="5" spans="1:26" ht="12.75">
      <c r="A5" s="1">
        <v>8</v>
      </c>
      <c r="B5" s="1">
        <v>3</v>
      </c>
      <c r="C5" s="1">
        <v>2</v>
      </c>
      <c r="D5" s="3">
        <v>2</v>
      </c>
      <c r="E5" s="5">
        <f>(1.3*(B5+C5)+1.5*D5)*A5</f>
        <v>76</v>
      </c>
      <c r="F5" s="1">
        <v>4</v>
      </c>
      <c r="G5" s="5">
        <f aca="true" t="shared" si="0" ref="G5:G27">E5*F5^2/2</f>
        <v>608</v>
      </c>
      <c r="H5" s="1">
        <v>235</v>
      </c>
      <c r="I5" s="7">
        <f aca="true" t="shared" si="1" ref="I5:I27">H5/1.15</f>
        <v>204.34782608695653</v>
      </c>
      <c r="J5" s="1">
        <v>40</v>
      </c>
      <c r="K5" s="7">
        <f aca="true" t="shared" si="2" ref="K5:K27">J5/1.75</f>
        <v>22.857142857142858</v>
      </c>
      <c r="L5" s="7">
        <f aca="true" t="shared" si="3" ref="L5:L27">K5/(K5+I5/15)</f>
        <v>0.6265607264472192</v>
      </c>
      <c r="M5" s="13">
        <f aca="true" t="shared" si="4" ref="M5:M27">(2/(L5*(1-L5/3)))^0.5</f>
        <v>2.0086532802683212</v>
      </c>
      <c r="N5" s="1">
        <v>25</v>
      </c>
      <c r="O5" s="16">
        <f aca="true" t="shared" si="5" ref="O5:O27">M5*(G5*1000/(K5*N5))^0.5</f>
        <v>65.52028718155911</v>
      </c>
      <c r="P5" s="1">
        <v>5</v>
      </c>
      <c r="Q5" s="10">
        <f>O5+P5</f>
        <v>70.52028718155911</v>
      </c>
      <c r="R5" s="35">
        <v>70</v>
      </c>
      <c r="S5" s="32">
        <f>N5*R5*0.0001</f>
        <v>0.17500000000000002</v>
      </c>
      <c r="T5" s="31">
        <f>S5*2500/100</f>
        <v>4.375000000000001</v>
      </c>
      <c r="U5" s="7">
        <f>(B5+C5+D5)*A5+T5</f>
        <v>60.375</v>
      </c>
      <c r="V5" s="36">
        <v>21000</v>
      </c>
      <c r="W5" s="36">
        <f>(N5*R5^3)/12</f>
        <v>714583.3333333334</v>
      </c>
      <c r="X5" s="7">
        <f>U5*10*(F5*100)^4/(8*V5*100*W5)</f>
        <v>1.287463556851312</v>
      </c>
      <c r="Y5" s="7">
        <f>F5*100/X5</f>
        <v>310.68840579710144</v>
      </c>
      <c r="Z5" s="15" t="s">
        <v>67</v>
      </c>
    </row>
    <row r="6" spans="1:26" ht="12.75">
      <c r="A6" s="1">
        <v>10</v>
      </c>
      <c r="B6" s="1">
        <v>3</v>
      </c>
      <c r="C6" s="1">
        <v>2</v>
      </c>
      <c r="D6" s="3">
        <v>2</v>
      </c>
      <c r="E6" s="5">
        <f>(1.3*(B6+C6)+1.5*D6)*A6</f>
        <v>95</v>
      </c>
      <c r="F6" s="1">
        <v>5</v>
      </c>
      <c r="G6" s="5">
        <f t="shared" si="0"/>
        <v>1187.5</v>
      </c>
      <c r="H6" s="1">
        <v>235</v>
      </c>
      <c r="I6" s="7">
        <f t="shared" si="1"/>
        <v>204.34782608695653</v>
      </c>
      <c r="J6" s="1">
        <v>45</v>
      </c>
      <c r="K6" s="7">
        <f t="shared" si="2"/>
        <v>25.714285714285715</v>
      </c>
      <c r="L6" s="7">
        <f t="shared" si="3"/>
        <v>0.6536842105263158</v>
      </c>
      <c r="M6" s="13">
        <f t="shared" si="4"/>
        <v>1.9778729736521392</v>
      </c>
      <c r="N6" s="1">
        <v>25</v>
      </c>
      <c r="O6" s="16">
        <f t="shared" si="5"/>
        <v>85.00764177145528</v>
      </c>
      <c r="P6" s="1">
        <v>5</v>
      </c>
      <c r="Q6" s="10">
        <f>O6+P6</f>
        <v>90.00764177145528</v>
      </c>
      <c r="R6" s="35">
        <v>90</v>
      </c>
      <c r="S6" s="32">
        <f>N6*R6*0.0001</f>
        <v>0.225</v>
      </c>
      <c r="T6" s="31">
        <f>S6*2500/100</f>
        <v>5.625</v>
      </c>
      <c r="U6" s="7">
        <f>(B6+C6+D6)*A6+T6</f>
        <v>75.625</v>
      </c>
      <c r="V6" s="36">
        <v>21000</v>
      </c>
      <c r="W6" s="36">
        <f>(N6*R6^3)/12</f>
        <v>1518750</v>
      </c>
      <c r="X6" s="7">
        <f>U6*10*(F6*100)^4/(8*V6*100*W6)</f>
        <v>1.852464236723496</v>
      </c>
      <c r="Y6" s="7">
        <f>F6*100/X6</f>
        <v>269.91074380165287</v>
      </c>
      <c r="Z6" s="15" t="s">
        <v>70</v>
      </c>
    </row>
    <row r="7" spans="1:25" ht="12.75">
      <c r="A7" s="1"/>
      <c r="B7" s="1"/>
      <c r="C7" s="1"/>
      <c r="D7" s="3"/>
      <c r="E7" s="5">
        <f aca="true" t="shared" si="6" ref="E7:E27">(B7+C7+D7)*A7</f>
        <v>0</v>
      </c>
      <c r="F7" s="1"/>
      <c r="G7" s="5">
        <f t="shared" si="0"/>
        <v>0</v>
      </c>
      <c r="H7" s="1">
        <v>235</v>
      </c>
      <c r="I7" s="7">
        <f t="shared" si="1"/>
        <v>204.34782608695653</v>
      </c>
      <c r="J7" s="1">
        <v>50</v>
      </c>
      <c r="K7" s="7">
        <f t="shared" si="2"/>
        <v>28.571428571428573</v>
      </c>
      <c r="L7" s="7">
        <f t="shared" si="3"/>
        <v>0.677134445534838</v>
      </c>
      <c r="M7" s="13">
        <f t="shared" si="4"/>
        <v>1.95310744215212</v>
      </c>
      <c r="N7" s="1">
        <v>25</v>
      </c>
      <c r="O7" s="16">
        <f t="shared" si="5"/>
        <v>0</v>
      </c>
      <c r="P7" s="1">
        <v>5</v>
      </c>
      <c r="Q7" s="11"/>
      <c r="R7" s="35"/>
      <c r="S7" s="32"/>
      <c r="T7" s="31"/>
      <c r="U7" s="7"/>
      <c r="V7" s="36"/>
      <c r="W7" s="36"/>
      <c r="X7" s="7"/>
      <c r="Y7" s="7"/>
    </row>
    <row r="8" spans="1:25" ht="12.75">
      <c r="A8" s="1"/>
      <c r="B8" s="1"/>
      <c r="C8" s="1"/>
      <c r="D8" s="3"/>
      <c r="E8" s="5">
        <f t="shared" si="6"/>
        <v>0</v>
      </c>
      <c r="F8" s="1"/>
      <c r="G8" s="5">
        <f t="shared" si="0"/>
        <v>0</v>
      </c>
      <c r="H8" s="1">
        <v>235</v>
      </c>
      <c r="I8" s="7">
        <f t="shared" si="1"/>
        <v>204.34782608695653</v>
      </c>
      <c r="J8" s="1">
        <v>50</v>
      </c>
      <c r="K8" s="7">
        <f t="shared" si="2"/>
        <v>28.571428571428573</v>
      </c>
      <c r="L8" s="7">
        <f t="shared" si="3"/>
        <v>0.677134445534838</v>
      </c>
      <c r="M8" s="13">
        <f t="shared" si="4"/>
        <v>1.95310744215212</v>
      </c>
      <c r="N8" s="1">
        <v>25</v>
      </c>
      <c r="O8" s="16">
        <f t="shared" si="5"/>
        <v>0</v>
      </c>
      <c r="P8" s="1">
        <v>5</v>
      </c>
      <c r="Q8" s="11"/>
      <c r="R8" s="35"/>
      <c r="S8" s="32"/>
      <c r="T8" s="31"/>
      <c r="U8" s="7"/>
      <c r="V8" s="36"/>
      <c r="W8" s="36"/>
      <c r="X8" s="7"/>
      <c r="Y8" s="7"/>
    </row>
    <row r="9" spans="1:25" ht="12.75">
      <c r="A9" s="1"/>
      <c r="B9" s="1"/>
      <c r="C9" s="1"/>
      <c r="D9" s="3"/>
      <c r="E9" s="5">
        <f t="shared" si="6"/>
        <v>0</v>
      </c>
      <c r="F9" s="1"/>
      <c r="G9" s="5">
        <f t="shared" si="0"/>
        <v>0</v>
      </c>
      <c r="H9" s="1">
        <v>235</v>
      </c>
      <c r="I9" s="7">
        <f t="shared" si="1"/>
        <v>204.34782608695653</v>
      </c>
      <c r="J9" s="1">
        <v>40</v>
      </c>
      <c r="K9" s="7">
        <f t="shared" si="2"/>
        <v>22.857142857142858</v>
      </c>
      <c r="L9" s="7">
        <f t="shared" si="3"/>
        <v>0.6265607264472192</v>
      </c>
      <c r="M9" s="13">
        <f t="shared" si="4"/>
        <v>2.0086532802683212</v>
      </c>
      <c r="N9" s="1">
        <v>25</v>
      </c>
      <c r="O9" s="16">
        <f t="shared" si="5"/>
        <v>0</v>
      </c>
      <c r="P9" s="1">
        <v>5</v>
      </c>
      <c r="Q9" s="11"/>
      <c r="R9" s="35"/>
      <c r="S9" s="32"/>
      <c r="T9" s="31"/>
      <c r="U9" s="7"/>
      <c r="V9" s="36"/>
      <c r="W9" s="36"/>
      <c r="X9" s="7"/>
      <c r="Y9" s="7"/>
    </row>
    <row r="10" spans="1:25" ht="12.75">
      <c r="A10" s="1"/>
      <c r="B10" s="1"/>
      <c r="C10" s="1"/>
      <c r="D10" s="3"/>
      <c r="E10" s="5">
        <f t="shared" si="6"/>
        <v>0</v>
      </c>
      <c r="F10" s="1"/>
      <c r="G10" s="5">
        <f t="shared" si="0"/>
        <v>0</v>
      </c>
      <c r="H10" s="1">
        <v>235</v>
      </c>
      <c r="I10" s="7">
        <f t="shared" si="1"/>
        <v>204.34782608695653</v>
      </c>
      <c r="J10" s="1">
        <v>40</v>
      </c>
      <c r="K10" s="7">
        <f t="shared" si="2"/>
        <v>22.857142857142858</v>
      </c>
      <c r="L10" s="7">
        <f t="shared" si="3"/>
        <v>0.6265607264472192</v>
      </c>
      <c r="M10" s="13">
        <f t="shared" si="4"/>
        <v>2.0086532802683212</v>
      </c>
      <c r="N10" s="1">
        <v>25</v>
      </c>
      <c r="O10" s="16">
        <f t="shared" si="5"/>
        <v>0</v>
      </c>
      <c r="P10" s="1">
        <v>5</v>
      </c>
      <c r="Q10" s="11"/>
      <c r="R10" s="35"/>
      <c r="S10" s="32"/>
      <c r="T10" s="31"/>
      <c r="U10" s="7"/>
      <c r="V10" s="36"/>
      <c r="W10" s="36"/>
      <c r="X10" s="7"/>
      <c r="Y10" s="7"/>
    </row>
    <row r="11" spans="1:25" ht="12.75">
      <c r="A11" s="1"/>
      <c r="B11" s="1"/>
      <c r="C11" s="1"/>
      <c r="D11" s="3"/>
      <c r="E11" s="5">
        <f t="shared" si="6"/>
        <v>0</v>
      </c>
      <c r="F11" s="1"/>
      <c r="G11" s="5">
        <f t="shared" si="0"/>
        <v>0</v>
      </c>
      <c r="H11" s="1">
        <v>235</v>
      </c>
      <c r="I11" s="7">
        <f t="shared" si="1"/>
        <v>204.34782608695653</v>
      </c>
      <c r="J11" s="1">
        <v>40</v>
      </c>
      <c r="K11" s="7">
        <f t="shared" si="2"/>
        <v>22.857142857142858</v>
      </c>
      <c r="L11" s="7">
        <f t="shared" si="3"/>
        <v>0.6265607264472192</v>
      </c>
      <c r="M11" s="13">
        <f t="shared" si="4"/>
        <v>2.0086532802683212</v>
      </c>
      <c r="N11" s="1">
        <v>25</v>
      </c>
      <c r="O11" s="16">
        <f t="shared" si="5"/>
        <v>0</v>
      </c>
      <c r="P11" s="1">
        <v>5</v>
      </c>
      <c r="Q11" s="11"/>
      <c r="R11" s="35"/>
      <c r="S11" s="32"/>
      <c r="T11" s="31"/>
      <c r="U11" s="7"/>
      <c r="V11" s="36"/>
      <c r="W11" s="36"/>
      <c r="X11" s="7"/>
      <c r="Y11" s="7"/>
    </row>
    <row r="12" spans="1:25" ht="12.75">
      <c r="A12" s="1"/>
      <c r="B12" s="1"/>
      <c r="C12" s="1"/>
      <c r="D12" s="3"/>
      <c r="E12" s="5">
        <f t="shared" si="6"/>
        <v>0</v>
      </c>
      <c r="F12" s="1"/>
      <c r="G12" s="5">
        <f t="shared" si="0"/>
        <v>0</v>
      </c>
      <c r="H12" s="1">
        <v>235</v>
      </c>
      <c r="I12" s="7">
        <f t="shared" si="1"/>
        <v>204.34782608695653</v>
      </c>
      <c r="J12" s="1">
        <v>40</v>
      </c>
      <c r="K12" s="7">
        <f t="shared" si="2"/>
        <v>22.857142857142858</v>
      </c>
      <c r="L12" s="7">
        <f t="shared" si="3"/>
        <v>0.6265607264472192</v>
      </c>
      <c r="M12" s="13">
        <f t="shared" si="4"/>
        <v>2.0086532802683212</v>
      </c>
      <c r="N12" s="1">
        <v>25</v>
      </c>
      <c r="O12" s="16">
        <f t="shared" si="5"/>
        <v>0</v>
      </c>
      <c r="P12" s="1">
        <v>5</v>
      </c>
      <c r="Q12" s="11"/>
      <c r="R12" s="35"/>
      <c r="S12" s="32"/>
      <c r="T12" s="31"/>
      <c r="U12" s="7"/>
      <c r="V12" s="36"/>
      <c r="W12" s="36"/>
      <c r="X12" s="7"/>
      <c r="Y12" s="7"/>
    </row>
    <row r="13" spans="1:25" ht="12.75">
      <c r="A13" s="1"/>
      <c r="B13" s="1"/>
      <c r="C13" s="1"/>
      <c r="D13" s="3"/>
      <c r="E13" s="5">
        <f t="shared" si="6"/>
        <v>0</v>
      </c>
      <c r="F13" s="1"/>
      <c r="G13" s="5">
        <f t="shared" si="0"/>
        <v>0</v>
      </c>
      <c r="H13" s="1">
        <v>235</v>
      </c>
      <c r="I13" s="7">
        <f t="shared" si="1"/>
        <v>204.34782608695653</v>
      </c>
      <c r="J13" s="1">
        <v>40</v>
      </c>
      <c r="K13" s="7">
        <f t="shared" si="2"/>
        <v>22.857142857142858</v>
      </c>
      <c r="L13" s="7">
        <f t="shared" si="3"/>
        <v>0.6265607264472192</v>
      </c>
      <c r="M13" s="13">
        <f t="shared" si="4"/>
        <v>2.0086532802683212</v>
      </c>
      <c r="N13" s="1">
        <v>25</v>
      </c>
      <c r="O13" s="16">
        <f t="shared" si="5"/>
        <v>0</v>
      </c>
      <c r="P13" s="1">
        <v>5</v>
      </c>
      <c r="Q13" s="11"/>
      <c r="R13" s="35"/>
      <c r="S13" s="32"/>
      <c r="T13" s="31"/>
      <c r="U13" s="7"/>
      <c r="V13" s="36"/>
      <c r="W13" s="36"/>
      <c r="X13" s="7"/>
      <c r="Y13" s="7"/>
    </row>
    <row r="14" spans="1:25" ht="12.75">
      <c r="A14" s="1"/>
      <c r="B14" s="1"/>
      <c r="C14" s="1"/>
      <c r="D14" s="3"/>
      <c r="E14" s="5">
        <f t="shared" si="6"/>
        <v>0</v>
      </c>
      <c r="F14" s="1"/>
      <c r="G14" s="5">
        <f t="shared" si="0"/>
        <v>0</v>
      </c>
      <c r="H14" s="1">
        <v>235</v>
      </c>
      <c r="I14" s="7">
        <f t="shared" si="1"/>
        <v>204.34782608695653</v>
      </c>
      <c r="J14" s="1">
        <v>40</v>
      </c>
      <c r="K14" s="7">
        <f t="shared" si="2"/>
        <v>22.857142857142858</v>
      </c>
      <c r="L14" s="7">
        <f t="shared" si="3"/>
        <v>0.6265607264472192</v>
      </c>
      <c r="M14" s="13">
        <f t="shared" si="4"/>
        <v>2.0086532802683212</v>
      </c>
      <c r="N14" s="1">
        <v>25</v>
      </c>
      <c r="O14" s="16">
        <f t="shared" si="5"/>
        <v>0</v>
      </c>
      <c r="P14" s="1">
        <v>5</v>
      </c>
      <c r="Q14" s="11"/>
      <c r="R14" s="35"/>
      <c r="S14" s="32"/>
      <c r="T14" s="31"/>
      <c r="U14" s="7"/>
      <c r="V14" s="36"/>
      <c r="W14" s="36"/>
      <c r="X14" s="7"/>
      <c r="Y14" s="7"/>
    </row>
    <row r="15" spans="1:25" ht="12.75">
      <c r="A15" s="1"/>
      <c r="B15" s="1"/>
      <c r="C15" s="1"/>
      <c r="D15" s="3"/>
      <c r="E15" s="5">
        <f t="shared" si="6"/>
        <v>0</v>
      </c>
      <c r="F15" s="1"/>
      <c r="G15" s="5">
        <f t="shared" si="0"/>
        <v>0</v>
      </c>
      <c r="H15" s="1">
        <v>235</v>
      </c>
      <c r="I15" s="7">
        <f t="shared" si="1"/>
        <v>204.34782608695653</v>
      </c>
      <c r="J15" s="1">
        <v>40</v>
      </c>
      <c r="K15" s="7">
        <f t="shared" si="2"/>
        <v>22.857142857142858</v>
      </c>
      <c r="L15" s="7">
        <f t="shared" si="3"/>
        <v>0.6265607264472192</v>
      </c>
      <c r="M15" s="13">
        <f t="shared" si="4"/>
        <v>2.0086532802683212</v>
      </c>
      <c r="N15" s="1">
        <v>25</v>
      </c>
      <c r="O15" s="16">
        <f t="shared" si="5"/>
        <v>0</v>
      </c>
      <c r="P15" s="1">
        <v>5</v>
      </c>
      <c r="Q15" s="11"/>
      <c r="R15" s="35"/>
      <c r="S15" s="32"/>
      <c r="T15" s="31"/>
      <c r="U15" s="7"/>
      <c r="V15" s="36"/>
      <c r="W15" s="36"/>
      <c r="X15" s="7"/>
      <c r="Y15" s="7"/>
    </row>
    <row r="16" spans="1:25" ht="12.75">
      <c r="A16" s="1"/>
      <c r="B16" s="1"/>
      <c r="C16" s="1"/>
      <c r="D16" s="3"/>
      <c r="E16" s="5">
        <f t="shared" si="6"/>
        <v>0</v>
      </c>
      <c r="F16" s="1"/>
      <c r="G16" s="5">
        <f t="shared" si="0"/>
        <v>0</v>
      </c>
      <c r="H16" s="1">
        <v>235</v>
      </c>
      <c r="I16" s="7">
        <f t="shared" si="1"/>
        <v>204.34782608695653</v>
      </c>
      <c r="J16" s="1">
        <v>40</v>
      </c>
      <c r="K16" s="7">
        <f t="shared" si="2"/>
        <v>22.857142857142858</v>
      </c>
      <c r="L16" s="7">
        <f t="shared" si="3"/>
        <v>0.6265607264472192</v>
      </c>
      <c r="M16" s="13">
        <f t="shared" si="4"/>
        <v>2.0086532802683212</v>
      </c>
      <c r="N16" s="1">
        <v>25</v>
      </c>
      <c r="O16" s="16">
        <f t="shared" si="5"/>
        <v>0</v>
      </c>
      <c r="P16" s="1">
        <v>5</v>
      </c>
      <c r="Q16" s="11"/>
      <c r="R16" s="35"/>
      <c r="S16" s="32"/>
      <c r="T16" s="31"/>
      <c r="U16" s="7"/>
      <c r="V16" s="36"/>
      <c r="W16" s="36"/>
      <c r="X16" s="7"/>
      <c r="Y16" s="7"/>
    </row>
    <row r="17" spans="1:25" ht="12.75">
      <c r="A17" s="1"/>
      <c r="B17" s="1"/>
      <c r="C17" s="1"/>
      <c r="D17" s="3"/>
      <c r="E17" s="5">
        <f t="shared" si="6"/>
        <v>0</v>
      </c>
      <c r="F17" s="1"/>
      <c r="G17" s="5">
        <f t="shared" si="0"/>
        <v>0</v>
      </c>
      <c r="H17" s="1">
        <v>235</v>
      </c>
      <c r="I17" s="7">
        <f t="shared" si="1"/>
        <v>204.34782608695653</v>
      </c>
      <c r="J17" s="1">
        <v>40</v>
      </c>
      <c r="K17" s="7">
        <f t="shared" si="2"/>
        <v>22.857142857142858</v>
      </c>
      <c r="L17" s="7">
        <f t="shared" si="3"/>
        <v>0.6265607264472192</v>
      </c>
      <c r="M17" s="13">
        <f t="shared" si="4"/>
        <v>2.0086532802683212</v>
      </c>
      <c r="N17" s="1">
        <v>25</v>
      </c>
      <c r="O17" s="16">
        <f t="shared" si="5"/>
        <v>0</v>
      </c>
      <c r="P17" s="1">
        <v>5</v>
      </c>
      <c r="Q17" s="11"/>
      <c r="R17" s="35"/>
      <c r="S17" s="32"/>
      <c r="T17" s="31"/>
      <c r="U17" s="7"/>
      <c r="V17" s="36"/>
      <c r="W17" s="36"/>
      <c r="X17" s="7"/>
      <c r="Y17" s="7"/>
    </row>
    <row r="18" spans="1:25" ht="12.75">
      <c r="A18" s="1"/>
      <c r="B18" s="1"/>
      <c r="C18" s="1"/>
      <c r="D18" s="3"/>
      <c r="E18" s="5">
        <f t="shared" si="6"/>
        <v>0</v>
      </c>
      <c r="F18" s="1"/>
      <c r="G18" s="5">
        <f t="shared" si="0"/>
        <v>0</v>
      </c>
      <c r="H18" s="1">
        <v>235</v>
      </c>
      <c r="I18" s="7">
        <f t="shared" si="1"/>
        <v>204.34782608695653</v>
      </c>
      <c r="J18" s="1">
        <v>40</v>
      </c>
      <c r="K18" s="7">
        <f t="shared" si="2"/>
        <v>22.857142857142858</v>
      </c>
      <c r="L18" s="7">
        <f t="shared" si="3"/>
        <v>0.6265607264472192</v>
      </c>
      <c r="M18" s="13">
        <f t="shared" si="4"/>
        <v>2.0086532802683212</v>
      </c>
      <c r="N18" s="1">
        <v>25</v>
      </c>
      <c r="O18" s="16">
        <f t="shared" si="5"/>
        <v>0</v>
      </c>
      <c r="P18" s="1">
        <v>5</v>
      </c>
      <c r="Q18" s="11"/>
      <c r="R18" s="35"/>
      <c r="S18" s="32"/>
      <c r="T18" s="31"/>
      <c r="U18" s="7"/>
      <c r="V18" s="36"/>
      <c r="W18" s="36"/>
      <c r="X18" s="7"/>
      <c r="Y18" s="7"/>
    </row>
    <row r="19" spans="1:25" ht="12.75">
      <c r="A19" s="1"/>
      <c r="B19" s="1"/>
      <c r="C19" s="1"/>
      <c r="D19" s="3"/>
      <c r="E19" s="5">
        <f t="shared" si="6"/>
        <v>0</v>
      </c>
      <c r="F19" s="1"/>
      <c r="G19" s="5">
        <f t="shared" si="0"/>
        <v>0</v>
      </c>
      <c r="H19" s="1">
        <v>235</v>
      </c>
      <c r="I19" s="7">
        <f t="shared" si="1"/>
        <v>204.34782608695653</v>
      </c>
      <c r="J19" s="1">
        <v>40</v>
      </c>
      <c r="K19" s="7">
        <f t="shared" si="2"/>
        <v>22.857142857142858</v>
      </c>
      <c r="L19" s="7">
        <f t="shared" si="3"/>
        <v>0.6265607264472192</v>
      </c>
      <c r="M19" s="13">
        <f t="shared" si="4"/>
        <v>2.0086532802683212</v>
      </c>
      <c r="N19" s="1">
        <v>25</v>
      </c>
      <c r="O19" s="16">
        <f t="shared" si="5"/>
        <v>0</v>
      </c>
      <c r="P19" s="1">
        <v>5</v>
      </c>
      <c r="Q19" s="11"/>
      <c r="R19" s="35"/>
      <c r="S19" s="32"/>
      <c r="T19" s="31"/>
      <c r="U19" s="7"/>
      <c r="V19" s="36"/>
      <c r="W19" s="36"/>
      <c r="X19" s="7"/>
      <c r="Y19" s="7"/>
    </row>
    <row r="20" spans="1:25" ht="12.75">
      <c r="A20" s="1"/>
      <c r="B20" s="1"/>
      <c r="C20" s="1"/>
      <c r="D20" s="3"/>
      <c r="E20" s="5">
        <f t="shared" si="6"/>
        <v>0</v>
      </c>
      <c r="F20" s="1"/>
      <c r="G20" s="5">
        <f t="shared" si="0"/>
        <v>0</v>
      </c>
      <c r="H20" s="1">
        <v>235</v>
      </c>
      <c r="I20" s="7">
        <f t="shared" si="1"/>
        <v>204.34782608695653</v>
      </c>
      <c r="J20" s="1">
        <v>40</v>
      </c>
      <c r="K20" s="7">
        <f t="shared" si="2"/>
        <v>22.857142857142858</v>
      </c>
      <c r="L20" s="7">
        <f t="shared" si="3"/>
        <v>0.6265607264472192</v>
      </c>
      <c r="M20" s="13">
        <f t="shared" si="4"/>
        <v>2.0086532802683212</v>
      </c>
      <c r="N20" s="1">
        <v>25</v>
      </c>
      <c r="O20" s="16">
        <f t="shared" si="5"/>
        <v>0</v>
      </c>
      <c r="P20" s="1">
        <v>5</v>
      </c>
      <c r="Q20" s="11"/>
      <c r="R20" s="35"/>
      <c r="S20" s="32"/>
      <c r="T20" s="31"/>
      <c r="U20" s="7"/>
      <c r="V20" s="36"/>
      <c r="W20" s="36"/>
      <c r="X20" s="7"/>
      <c r="Y20" s="7"/>
    </row>
    <row r="21" spans="1:25" ht="12.75">
      <c r="A21" s="1"/>
      <c r="B21" s="1"/>
      <c r="C21" s="1"/>
      <c r="D21" s="3"/>
      <c r="E21" s="5">
        <f t="shared" si="6"/>
        <v>0</v>
      </c>
      <c r="F21" s="1"/>
      <c r="G21" s="5">
        <f t="shared" si="0"/>
        <v>0</v>
      </c>
      <c r="H21" s="1">
        <v>235</v>
      </c>
      <c r="I21" s="7">
        <f t="shared" si="1"/>
        <v>204.34782608695653</v>
      </c>
      <c r="J21" s="1">
        <v>40</v>
      </c>
      <c r="K21" s="7">
        <f t="shared" si="2"/>
        <v>22.857142857142858</v>
      </c>
      <c r="L21" s="7">
        <f t="shared" si="3"/>
        <v>0.6265607264472192</v>
      </c>
      <c r="M21" s="13">
        <f t="shared" si="4"/>
        <v>2.0086532802683212</v>
      </c>
      <c r="N21" s="1">
        <v>25</v>
      </c>
      <c r="O21" s="16">
        <f t="shared" si="5"/>
        <v>0</v>
      </c>
      <c r="P21" s="1">
        <v>5</v>
      </c>
      <c r="Q21" s="11"/>
      <c r="R21" s="35"/>
      <c r="S21" s="32"/>
      <c r="T21" s="31"/>
      <c r="U21" s="7"/>
      <c r="V21" s="36"/>
      <c r="W21" s="36"/>
      <c r="X21" s="7"/>
      <c r="Y21" s="7"/>
    </row>
    <row r="22" spans="1:25" ht="12.75">
      <c r="A22" s="1"/>
      <c r="B22" s="1"/>
      <c r="C22" s="1"/>
      <c r="D22" s="3"/>
      <c r="E22" s="5">
        <f t="shared" si="6"/>
        <v>0</v>
      </c>
      <c r="F22" s="1"/>
      <c r="G22" s="5">
        <f t="shared" si="0"/>
        <v>0</v>
      </c>
      <c r="H22" s="1">
        <v>235</v>
      </c>
      <c r="I22" s="7">
        <f t="shared" si="1"/>
        <v>204.34782608695653</v>
      </c>
      <c r="J22" s="1">
        <v>40</v>
      </c>
      <c r="K22" s="7">
        <f t="shared" si="2"/>
        <v>22.857142857142858</v>
      </c>
      <c r="L22" s="7">
        <f t="shared" si="3"/>
        <v>0.6265607264472192</v>
      </c>
      <c r="M22" s="13">
        <f t="shared" si="4"/>
        <v>2.0086532802683212</v>
      </c>
      <c r="N22" s="1">
        <v>25</v>
      </c>
      <c r="O22" s="16">
        <f t="shared" si="5"/>
        <v>0</v>
      </c>
      <c r="P22" s="1">
        <v>5</v>
      </c>
      <c r="Q22" s="11"/>
      <c r="R22" s="35"/>
      <c r="S22" s="32"/>
      <c r="T22" s="31"/>
      <c r="U22" s="7"/>
      <c r="V22" s="36"/>
      <c r="W22" s="36"/>
      <c r="X22" s="7"/>
      <c r="Y22" s="7"/>
    </row>
    <row r="23" spans="1:25" ht="12.75">
      <c r="A23" s="1"/>
      <c r="B23" s="1"/>
      <c r="C23" s="1"/>
      <c r="D23" s="3"/>
      <c r="E23" s="5">
        <f t="shared" si="6"/>
        <v>0</v>
      </c>
      <c r="F23" s="1"/>
      <c r="G23" s="5">
        <f t="shared" si="0"/>
        <v>0</v>
      </c>
      <c r="H23" s="1">
        <v>235</v>
      </c>
      <c r="I23" s="7">
        <f t="shared" si="1"/>
        <v>204.34782608695653</v>
      </c>
      <c r="J23" s="1">
        <v>40</v>
      </c>
      <c r="K23" s="7">
        <f t="shared" si="2"/>
        <v>22.857142857142858</v>
      </c>
      <c r="L23" s="7">
        <f t="shared" si="3"/>
        <v>0.6265607264472192</v>
      </c>
      <c r="M23" s="13">
        <f t="shared" si="4"/>
        <v>2.0086532802683212</v>
      </c>
      <c r="N23" s="1">
        <v>25</v>
      </c>
      <c r="O23" s="16">
        <f t="shared" si="5"/>
        <v>0</v>
      </c>
      <c r="P23" s="1">
        <v>5</v>
      </c>
      <c r="Q23" s="11"/>
      <c r="R23" s="35"/>
      <c r="S23" s="32"/>
      <c r="T23" s="31"/>
      <c r="U23" s="7"/>
      <c r="V23" s="36"/>
      <c r="W23" s="36"/>
      <c r="X23" s="7"/>
      <c r="Y23" s="7"/>
    </row>
    <row r="24" spans="1:25" ht="12.75">
      <c r="A24" s="1"/>
      <c r="B24" s="1"/>
      <c r="C24" s="1"/>
      <c r="D24" s="3"/>
      <c r="E24" s="5">
        <f t="shared" si="6"/>
        <v>0</v>
      </c>
      <c r="F24" s="1"/>
      <c r="G24" s="5">
        <f t="shared" si="0"/>
        <v>0</v>
      </c>
      <c r="H24" s="1">
        <v>235</v>
      </c>
      <c r="I24" s="7">
        <f t="shared" si="1"/>
        <v>204.34782608695653</v>
      </c>
      <c r="J24" s="1">
        <v>40</v>
      </c>
      <c r="K24" s="7">
        <f t="shared" si="2"/>
        <v>22.857142857142858</v>
      </c>
      <c r="L24" s="7">
        <f t="shared" si="3"/>
        <v>0.6265607264472192</v>
      </c>
      <c r="M24" s="13">
        <f t="shared" si="4"/>
        <v>2.0086532802683212</v>
      </c>
      <c r="N24" s="1">
        <v>25</v>
      </c>
      <c r="O24" s="16">
        <f t="shared" si="5"/>
        <v>0</v>
      </c>
      <c r="P24" s="1">
        <v>5</v>
      </c>
      <c r="Q24" s="11"/>
      <c r="R24" s="35"/>
      <c r="S24" s="32"/>
      <c r="T24" s="31"/>
      <c r="U24" s="7"/>
      <c r="V24" s="36"/>
      <c r="W24" s="36"/>
      <c r="X24" s="7"/>
      <c r="Y24" s="7"/>
    </row>
    <row r="25" spans="1:25" ht="12.75">
      <c r="A25" s="1"/>
      <c r="B25" s="1"/>
      <c r="C25" s="1"/>
      <c r="D25" s="3"/>
      <c r="E25" s="5">
        <f t="shared" si="6"/>
        <v>0</v>
      </c>
      <c r="F25" s="1"/>
      <c r="G25" s="5">
        <f t="shared" si="0"/>
        <v>0</v>
      </c>
      <c r="H25" s="1">
        <v>235</v>
      </c>
      <c r="I25" s="7">
        <f t="shared" si="1"/>
        <v>204.34782608695653</v>
      </c>
      <c r="J25" s="1">
        <v>40</v>
      </c>
      <c r="K25" s="7">
        <f t="shared" si="2"/>
        <v>22.857142857142858</v>
      </c>
      <c r="L25" s="7">
        <f t="shared" si="3"/>
        <v>0.6265607264472192</v>
      </c>
      <c r="M25" s="13">
        <f t="shared" si="4"/>
        <v>2.0086532802683212</v>
      </c>
      <c r="N25" s="1">
        <v>25</v>
      </c>
      <c r="O25" s="16">
        <f t="shared" si="5"/>
        <v>0</v>
      </c>
      <c r="P25" s="1">
        <v>5</v>
      </c>
      <c r="Q25" s="11"/>
      <c r="R25" s="35"/>
      <c r="S25" s="32"/>
      <c r="T25" s="31"/>
      <c r="U25" s="7"/>
      <c r="V25" s="36"/>
      <c r="W25" s="36"/>
      <c r="X25" s="7"/>
      <c r="Y25" s="7"/>
    </row>
    <row r="26" spans="1:25" ht="12.75">
      <c r="A26" s="1"/>
      <c r="B26" s="1"/>
      <c r="C26" s="1"/>
      <c r="D26" s="3"/>
      <c r="E26" s="5">
        <f t="shared" si="6"/>
        <v>0</v>
      </c>
      <c r="F26" s="1"/>
      <c r="G26" s="5">
        <f t="shared" si="0"/>
        <v>0</v>
      </c>
      <c r="H26" s="1">
        <v>235</v>
      </c>
      <c r="I26" s="7">
        <f t="shared" si="1"/>
        <v>204.34782608695653</v>
      </c>
      <c r="J26" s="1">
        <v>40</v>
      </c>
      <c r="K26" s="7">
        <f t="shared" si="2"/>
        <v>22.857142857142858</v>
      </c>
      <c r="L26" s="7">
        <f t="shared" si="3"/>
        <v>0.6265607264472192</v>
      </c>
      <c r="M26" s="13">
        <f t="shared" si="4"/>
        <v>2.0086532802683212</v>
      </c>
      <c r="N26" s="1">
        <v>25</v>
      </c>
      <c r="O26" s="16">
        <f t="shared" si="5"/>
        <v>0</v>
      </c>
      <c r="P26" s="1">
        <v>5</v>
      </c>
      <c r="Q26" s="11"/>
      <c r="R26" s="35"/>
      <c r="S26" s="32"/>
      <c r="T26" s="31"/>
      <c r="U26" s="7"/>
      <c r="V26" s="36"/>
      <c r="W26" s="36"/>
      <c r="X26" s="7"/>
      <c r="Y26" s="7"/>
    </row>
    <row r="27" spans="1:25" ht="12.75">
      <c r="A27" s="1"/>
      <c r="B27" s="1"/>
      <c r="C27" s="1"/>
      <c r="D27" s="3"/>
      <c r="E27" s="5">
        <f t="shared" si="6"/>
        <v>0</v>
      </c>
      <c r="F27" s="1"/>
      <c r="G27" s="5">
        <f t="shared" si="0"/>
        <v>0</v>
      </c>
      <c r="H27" s="1">
        <v>235</v>
      </c>
      <c r="I27" s="7">
        <f t="shared" si="1"/>
        <v>204.34782608695653</v>
      </c>
      <c r="J27" s="1">
        <v>40</v>
      </c>
      <c r="K27" s="7">
        <f t="shared" si="2"/>
        <v>22.857142857142858</v>
      </c>
      <c r="L27" s="7">
        <f t="shared" si="3"/>
        <v>0.6265607264472192</v>
      </c>
      <c r="M27" s="13">
        <f t="shared" si="4"/>
        <v>2.0086532802683212</v>
      </c>
      <c r="N27" s="1">
        <v>25</v>
      </c>
      <c r="O27" s="16">
        <f t="shared" si="5"/>
        <v>0</v>
      </c>
      <c r="P27" s="1"/>
      <c r="Q27" s="11"/>
      <c r="R27" s="35"/>
      <c r="S27" s="32"/>
      <c r="T27" s="31"/>
      <c r="U27" s="7"/>
      <c r="V27" s="36"/>
      <c r="W27" s="36"/>
      <c r="X27" s="7"/>
      <c r="Y27" s="7"/>
    </row>
  </sheetData>
  <sheetProtection/>
  <printOptions/>
  <pageMargins left="0.75" right="0.75" top="1" bottom="1" header="0.5" footer="0.5"/>
  <pageSetup horizontalDpi="1200" verticalDpi="12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Utente di Microsoft Office</cp:lastModifiedBy>
  <cp:lastPrinted>2011-03-29T18:14:40Z</cp:lastPrinted>
  <dcterms:created xsi:type="dcterms:W3CDTF">2010-04-15T07:05:20Z</dcterms:created>
  <dcterms:modified xsi:type="dcterms:W3CDTF">2017-12-15T17:31:15Z</dcterms:modified>
  <cp:category/>
  <cp:version/>
  <cp:contentType/>
  <cp:contentStatus/>
</cp:coreProperties>
</file>