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35" activeTab="1"/>
  </bookViews>
  <sheets>
    <sheet name="piccola eccentricità" sheetId="1" r:id="rId1"/>
    <sheet name=" eccentricità moderata" sheetId="2" r:id="rId2"/>
  </sheets>
  <definedNames/>
  <calcPr fullCalcOnLoad="1"/>
</workbook>
</file>

<file path=xl/sharedStrings.xml><?xml version="1.0" encoding="utf-8"?>
<sst xmlns="http://schemas.openxmlformats.org/spreadsheetml/2006/main" count="148" uniqueCount="70">
  <si>
    <r>
      <t>f</t>
    </r>
    <r>
      <rPr>
        <vertAlign val="subscript"/>
        <sz val="12"/>
        <rFont val="Arial"/>
        <family val="2"/>
      </rPr>
      <t>ck</t>
    </r>
  </si>
  <si>
    <t>A</t>
  </si>
  <si>
    <t xml:space="preserve"> </t>
  </si>
  <si>
    <t>Ix</t>
  </si>
  <si>
    <t>b</t>
  </si>
  <si>
    <t>h</t>
  </si>
  <si>
    <t>Wx</t>
  </si>
  <si>
    <t>sigma_N</t>
  </si>
  <si>
    <t>sigma_M</t>
  </si>
  <si>
    <t>N</t>
  </si>
  <si>
    <t>Mx</t>
  </si>
  <si>
    <t>sigma_max</t>
  </si>
  <si>
    <t>e</t>
  </si>
  <si>
    <t>Pressoflessione in casi di moderata eccentricità:  h/6 &lt; e=M/N &lt; h/2</t>
  </si>
  <si>
    <t>h/6</t>
  </si>
  <si>
    <t>h/2</t>
  </si>
  <si>
    <t>u</t>
  </si>
  <si>
    <r>
      <t>f</t>
    </r>
    <r>
      <rPr>
        <vertAlign val="subscript"/>
        <sz val="12"/>
        <rFont val="Arial"/>
        <family val="2"/>
      </rPr>
      <t>ck</t>
    </r>
  </si>
  <si>
    <r>
      <t>f</t>
    </r>
    <r>
      <rPr>
        <vertAlign val="subscript"/>
        <sz val="12"/>
        <rFont val="Arial"/>
        <family val="2"/>
      </rPr>
      <t>cd</t>
    </r>
  </si>
  <si>
    <t xml:space="preserve">Pressoflessione in casi di piccola eccentricità: e=M/N &lt;= h/6 </t>
  </si>
  <si>
    <t>VERIFICA</t>
  </si>
  <si>
    <r>
      <t>sigma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2"/>
      </rPr>
      <t>&lt; f</t>
    </r>
    <r>
      <rPr>
        <vertAlign val="subscript"/>
        <sz val="12"/>
        <rFont val="Arial"/>
        <family val="2"/>
      </rPr>
      <t>cd</t>
    </r>
  </si>
  <si>
    <t>151</t>
  </si>
  <si>
    <t>173</t>
  </si>
  <si>
    <t>191</t>
  </si>
  <si>
    <t>206</t>
  </si>
  <si>
    <t>60</t>
  </si>
  <si>
    <t>156</t>
  </si>
  <si>
    <t>169</t>
  </si>
  <si>
    <t>172</t>
  </si>
  <si>
    <t>149</t>
  </si>
  <si>
    <t>153</t>
  </si>
  <si>
    <t>170</t>
  </si>
  <si>
    <t>171</t>
  </si>
  <si>
    <t>174</t>
  </si>
  <si>
    <t>175</t>
  </si>
  <si>
    <t>190</t>
  </si>
  <si>
    <t>195</t>
  </si>
  <si>
    <t>204</t>
  </si>
  <si>
    <t>205</t>
  </si>
  <si>
    <t>209</t>
  </si>
  <si>
    <t>231</t>
  </si>
  <si>
    <t>249</t>
  </si>
  <si>
    <t>264</t>
  </si>
  <si>
    <t>214</t>
  </si>
  <si>
    <t>227</t>
  </si>
  <si>
    <t>230</t>
  </si>
  <si>
    <t>247</t>
  </si>
  <si>
    <t>207</t>
  </si>
  <si>
    <t>211</t>
  </si>
  <si>
    <t>228</t>
  </si>
  <si>
    <t>229</t>
  </si>
  <si>
    <t>232</t>
  </si>
  <si>
    <t>233</t>
  </si>
  <si>
    <t>248</t>
  </si>
  <si>
    <t>253</t>
  </si>
  <si>
    <t>262</t>
  </si>
  <si>
    <t>263</t>
  </si>
  <si>
    <t>VERIFICATA</t>
  </si>
  <si>
    <t xml:space="preserve">VERIFICATA </t>
  </si>
  <si>
    <t>NON VERICATA</t>
  </si>
  <si>
    <t>ANGOLARI_TERRA</t>
  </si>
  <si>
    <t>CENTRALI_TERRA</t>
  </si>
  <si>
    <t>PERIMETRALI_TERRA</t>
  </si>
  <si>
    <t>ANGOLARI_PRIMO</t>
  </si>
  <si>
    <t>CENTRALI_PRIMO</t>
  </si>
  <si>
    <t>PERIMETRALI_PRIMO</t>
  </si>
  <si>
    <t>ANGOLARI_SECONDO</t>
  </si>
  <si>
    <t>CENTRALI_SECONDO</t>
  </si>
  <si>
    <t>PERIMETRALI_SECONDO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</si>
</sst>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"/>
    <numFmt numFmtId="179" formatCode="0.0"/>
    <numFmt numFmtId="180" formatCode="0.00000"/>
    <numFmt numFmtId="181" formatCode="0.0000"/>
    <numFmt numFmtId="182" formatCode="0.000000"/>
    <numFmt numFmtId="183" formatCode="[$-410]dddd\ d\ mmmm\ yyyy"/>
  </numFmts>
  <fonts count="40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Arial"/>
      <family val="0"/>
    </font>
    <font>
      <vertAlign val="subscript"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1" applyNumberFormat="0" applyAlignment="0" applyProtection="0"/>
    <xf numFmtId="0" fontId="31" fillId="0" borderId="2" applyNumberFormat="0" applyFill="0" applyAlignment="0" applyProtection="0"/>
    <xf numFmtId="0" fontId="32" fillId="19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5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3" fillId="2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28" fillId="0" borderId="0">
      <alignment/>
      <protection/>
    </xf>
    <xf numFmtId="0" fontId="0" fillId="27" borderId="4" applyNumberFormat="0" applyFont="0" applyAlignment="0" applyProtection="0"/>
    <xf numFmtId="0" fontId="35" fillId="18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1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3" fillId="28" borderId="0" applyNumberFormat="0" applyBorder="0" applyAlignment="0" applyProtection="0"/>
    <xf numFmtId="0" fontId="3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2" fontId="0" fillId="0" borderId="0" xfId="0" applyNumberFormat="1" applyBorder="1" applyAlignment="1">
      <alignment horizontal="center" vertical="center"/>
    </xf>
    <xf numFmtId="2" fontId="7" fillId="3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7" fillId="3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9" fillId="3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vertical="center"/>
    </xf>
    <xf numFmtId="2" fontId="9" fillId="3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30" borderId="11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/>
    </xf>
    <xf numFmtId="0" fontId="9" fillId="30" borderId="10" xfId="0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1" fontId="9" fillId="30" borderId="10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/>
    </xf>
    <xf numFmtId="179" fontId="9" fillId="0" borderId="0" xfId="0" applyNumberFormat="1" applyFont="1" applyFill="1" applyBorder="1" applyAlignment="1">
      <alignment horizontal="center"/>
    </xf>
    <xf numFmtId="179" fontId="9" fillId="0" borderId="0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/>
    </xf>
    <xf numFmtId="1" fontId="9" fillId="30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9" fillId="0" borderId="0" xfId="0" applyNumberFormat="1" applyFont="1" applyFill="1" applyAlignment="1">
      <alignment horizontal="center"/>
    </xf>
    <xf numFmtId="1" fontId="9" fillId="0" borderId="15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7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1" fontId="9" fillId="30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" fontId="9" fillId="30" borderId="15" xfId="0" applyNumberFormat="1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" fontId="9" fillId="0" borderId="13" xfId="0" applyNumberFormat="1" applyFont="1" applyFill="1" applyBorder="1" applyAlignment="1">
      <alignment horizontal="center"/>
    </xf>
    <xf numFmtId="1" fontId="9" fillId="30" borderId="18" xfId="0" applyNumberFormat="1" applyFont="1" applyFill="1" applyBorder="1" applyAlignment="1">
      <alignment horizontal="center"/>
    </xf>
    <xf numFmtId="1" fontId="9" fillId="30" borderId="19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179" fontId="9" fillId="0" borderId="15" xfId="0" applyNumberFormat="1" applyFont="1" applyFill="1" applyBorder="1" applyAlignment="1">
      <alignment horizontal="center"/>
    </xf>
    <xf numFmtId="1" fontId="9" fillId="0" borderId="19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0" borderId="14" xfId="0" applyFont="1" applyFill="1" applyBorder="1" applyAlignment="1">
      <alignment horizontal="center"/>
    </xf>
    <xf numFmtId="2" fontId="0" fillId="30" borderId="14" xfId="0" applyNumberFormat="1" applyFont="1" applyFill="1" applyBorder="1" applyAlignment="1">
      <alignment horizontal="center"/>
    </xf>
    <xf numFmtId="1" fontId="7" fillId="30" borderId="0" xfId="0" applyNumberFormat="1" applyFont="1" applyFill="1" applyAlignment="1">
      <alignment horizontal="center" vertical="center"/>
    </xf>
    <xf numFmtId="1" fontId="9" fillId="30" borderId="0" xfId="0" applyNumberFormat="1" applyFont="1" applyFill="1" applyBorder="1" applyAlignment="1">
      <alignment horizontal="center" vertical="center"/>
    </xf>
    <xf numFmtId="2" fontId="9" fillId="30" borderId="0" xfId="0" applyNumberFormat="1" applyFont="1" applyFill="1" applyAlignment="1">
      <alignment horizontal="center"/>
    </xf>
    <xf numFmtId="2" fontId="7" fillId="30" borderId="0" xfId="0" applyNumberFormat="1" applyFont="1" applyFill="1" applyAlignment="1">
      <alignment horizontal="center" vertical="center"/>
    </xf>
    <xf numFmtId="179" fontId="9" fillId="30" borderId="10" xfId="0" applyNumberFormat="1" applyFont="1" applyFill="1" applyBorder="1" applyAlignment="1">
      <alignment horizontal="center"/>
    </xf>
    <xf numFmtId="1" fontId="9" fillId="30" borderId="11" xfId="0" applyNumberFormat="1" applyFont="1" applyFill="1" applyBorder="1" applyAlignment="1">
      <alignment horizontal="center" vertical="center"/>
    </xf>
    <xf numFmtId="1" fontId="9" fillId="30" borderId="0" xfId="0" applyNumberFormat="1" applyFont="1" applyFill="1" applyBorder="1" applyAlignment="1">
      <alignment horizontal="center"/>
    </xf>
    <xf numFmtId="179" fontId="9" fillId="30" borderId="0" xfId="0" applyNumberFormat="1" applyFont="1" applyFill="1" applyBorder="1" applyAlignment="1">
      <alignment horizontal="center"/>
    </xf>
    <xf numFmtId="179" fontId="9" fillId="30" borderId="10" xfId="0" applyNumberFormat="1" applyFont="1" applyFill="1" applyBorder="1" applyAlignment="1">
      <alignment horizontal="center" vertical="center"/>
    </xf>
    <xf numFmtId="179" fontId="9" fillId="30" borderId="0" xfId="0" applyNumberFormat="1" applyFont="1" applyFill="1" applyBorder="1" applyAlignment="1">
      <alignment horizontal="center" vertical="center"/>
    </xf>
    <xf numFmtId="2" fontId="9" fillId="3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/>
    </xf>
    <xf numFmtId="0" fontId="0" fillId="30" borderId="20" xfId="0" applyFont="1" applyFill="1" applyBorder="1" applyAlignment="1">
      <alignment horizontal="center"/>
    </xf>
    <xf numFmtId="2" fontId="0" fillId="30" borderId="20" xfId="0" applyNumberFormat="1" applyFont="1" applyFill="1" applyBorder="1" applyAlignment="1">
      <alignment horizontal="center"/>
    </xf>
    <xf numFmtId="1" fontId="9" fillId="30" borderId="15" xfId="0" applyNumberFormat="1" applyFont="1" applyFill="1" applyBorder="1" applyAlignment="1">
      <alignment horizontal="center" vertical="center"/>
    </xf>
    <xf numFmtId="1" fontId="9" fillId="30" borderId="21" xfId="0" applyNumberFormat="1" applyFont="1" applyFill="1" applyBorder="1" applyAlignment="1">
      <alignment horizontal="center" vertical="center"/>
    </xf>
    <xf numFmtId="2" fontId="9" fillId="30" borderId="12" xfId="0" applyNumberFormat="1" applyFont="1" applyFill="1" applyBorder="1" applyAlignment="1">
      <alignment horizontal="center" vertical="center"/>
    </xf>
    <xf numFmtId="2" fontId="7" fillId="30" borderId="22" xfId="0" applyNumberFormat="1" applyFont="1" applyFill="1" applyBorder="1" applyAlignment="1">
      <alignment horizontal="center" vertical="center"/>
    </xf>
    <xf numFmtId="2" fontId="7" fillId="30" borderId="23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2" fontId="7" fillId="30" borderId="24" xfId="0" applyNumberFormat="1" applyFont="1" applyFill="1" applyBorder="1" applyAlignment="1">
      <alignment horizontal="center" vertical="center"/>
    </xf>
    <xf numFmtId="1" fontId="25" fillId="30" borderId="22" xfId="0" applyNumberFormat="1" applyFont="1" applyFill="1" applyBorder="1" applyAlignment="1">
      <alignment horizontal="center" vertical="center"/>
    </xf>
    <xf numFmtId="1" fontId="9" fillId="30" borderId="23" xfId="0" applyNumberFormat="1" applyFont="1" applyFill="1" applyBorder="1" applyAlignment="1">
      <alignment horizontal="center" vertical="center"/>
    </xf>
    <xf numFmtId="1" fontId="25" fillId="30" borderId="23" xfId="0" applyNumberFormat="1" applyFont="1" applyFill="1" applyBorder="1" applyAlignment="1">
      <alignment horizontal="center" vertical="center"/>
    </xf>
    <xf numFmtId="1" fontId="25" fillId="0" borderId="23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49" fontId="9" fillId="30" borderId="23" xfId="0" applyNumberFormat="1" applyFont="1" applyFill="1" applyBorder="1" applyAlignment="1">
      <alignment horizontal="center" vertical="center"/>
    </xf>
    <xf numFmtId="0" fontId="9" fillId="30" borderId="23" xfId="0" applyNumberFormat="1" applyFont="1" applyFill="1" applyBorder="1" applyAlignment="1">
      <alignment horizontal="center" vertical="center"/>
    </xf>
    <xf numFmtId="49" fontId="9" fillId="30" borderId="24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 vertical="center"/>
    </xf>
    <xf numFmtId="179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2" fontId="7" fillId="30" borderId="18" xfId="0" applyNumberFormat="1" applyFont="1" applyFill="1" applyBorder="1" applyAlignment="1">
      <alignment horizontal="center" vertical="center"/>
    </xf>
    <xf numFmtId="2" fontId="7" fillId="30" borderId="16" xfId="0" applyNumberFormat="1" applyFont="1" applyFill="1" applyBorder="1" applyAlignment="1">
      <alignment horizontal="center" vertical="center"/>
    </xf>
    <xf numFmtId="179" fontId="9" fillId="30" borderId="11" xfId="0" applyNumberFormat="1" applyFont="1" applyFill="1" applyBorder="1" applyAlignment="1">
      <alignment horizontal="center"/>
    </xf>
    <xf numFmtId="0" fontId="9" fillId="30" borderId="11" xfId="0" applyFont="1" applyFill="1" applyBorder="1" applyAlignment="1">
      <alignment horizontal="center"/>
    </xf>
    <xf numFmtId="179" fontId="9" fillId="30" borderId="15" xfId="0" applyNumberFormat="1" applyFont="1" applyFill="1" applyBorder="1" applyAlignment="1">
      <alignment horizontal="center"/>
    </xf>
    <xf numFmtId="0" fontId="9" fillId="30" borderId="15" xfId="0" applyFont="1" applyFill="1" applyBorder="1" applyAlignment="1">
      <alignment horizontal="center"/>
    </xf>
    <xf numFmtId="2" fontId="9" fillId="30" borderId="15" xfId="0" applyNumberFormat="1" applyFont="1" applyFill="1" applyBorder="1" applyAlignment="1">
      <alignment horizontal="center" vertical="center"/>
    </xf>
    <xf numFmtId="2" fontId="9" fillId="30" borderId="17" xfId="0" applyNumberFormat="1" applyFont="1" applyFill="1" applyBorder="1" applyAlignment="1">
      <alignment horizontal="center" vertical="center"/>
    </xf>
    <xf numFmtId="179" fontId="9" fillId="0" borderId="11" xfId="0" applyNumberFormat="1" applyFont="1" applyFill="1" applyBorder="1" applyAlignment="1">
      <alignment horizontal="center" vertical="center"/>
    </xf>
    <xf numFmtId="1" fontId="7" fillId="30" borderId="10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79" fontId="9" fillId="30" borderId="11" xfId="0" applyNumberFormat="1" applyFont="1" applyFill="1" applyBorder="1" applyAlignment="1">
      <alignment horizontal="center" vertical="center"/>
    </xf>
    <xf numFmtId="2" fontId="9" fillId="30" borderId="11" xfId="0" applyNumberFormat="1" applyFont="1" applyFill="1" applyBorder="1" applyAlignment="1">
      <alignment horizontal="center" vertical="center"/>
    </xf>
    <xf numFmtId="2" fontId="9" fillId="30" borderId="16" xfId="0" applyNumberFormat="1" applyFont="1" applyFill="1" applyBorder="1" applyAlignment="1">
      <alignment horizontal="center" vertical="center"/>
    </xf>
    <xf numFmtId="2" fontId="0" fillId="30" borderId="23" xfId="0" applyNumberForma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0" fontId="7" fillId="30" borderId="13" xfId="0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 vertical="center"/>
    </xf>
    <xf numFmtId="2" fontId="0" fillId="30" borderId="25" xfId="0" applyNumberFormat="1" applyFill="1" applyBorder="1" applyAlignment="1">
      <alignment horizontal="center" vertical="center"/>
    </xf>
    <xf numFmtId="2" fontId="0" fillId="30" borderId="23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2" fontId="0" fillId="14" borderId="23" xfId="0" applyNumberFormat="1" applyFont="1" applyFill="1" applyBorder="1" applyAlignment="1">
      <alignment horizontal="center" vertical="center"/>
    </xf>
    <xf numFmtId="0" fontId="0" fillId="14" borderId="23" xfId="0" applyFont="1" applyFill="1" applyBorder="1" applyAlignment="1">
      <alignment horizontal="center"/>
    </xf>
    <xf numFmtId="2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2" fontId="10" fillId="30" borderId="10" xfId="0" applyNumberFormat="1" applyFont="1" applyFill="1" applyBorder="1" applyAlignment="1">
      <alignment horizontal="center" vertical="center"/>
    </xf>
    <xf numFmtId="2" fontId="10" fillId="30" borderId="26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zoomScale="60" zoomScaleNormal="60" zoomScalePageLayoutView="0" workbookViewId="0" topLeftCell="A1">
      <selection activeCell="A34" sqref="A34:Q60"/>
    </sheetView>
  </sheetViews>
  <sheetFormatPr defaultColWidth="5.8515625" defaultRowHeight="12.75"/>
  <cols>
    <col min="1" max="1" width="30.00390625" style="1" customWidth="1"/>
    <col min="2" max="2" width="9.140625" style="1" customWidth="1"/>
    <col min="3" max="3" width="12.140625" style="1" customWidth="1"/>
    <col min="4" max="4" width="11.57421875" style="9" customWidth="1"/>
    <col min="5" max="5" width="9.28125" style="9" customWidth="1"/>
    <col min="6" max="6" width="15.57421875" style="8" customWidth="1"/>
    <col min="7" max="7" width="18.28125" style="1" customWidth="1"/>
    <col min="8" max="8" width="14.7109375" style="1" customWidth="1"/>
    <col min="9" max="9" width="18.421875" style="1" customWidth="1"/>
    <col min="10" max="10" width="16.7109375" style="1" customWidth="1"/>
    <col min="11" max="12" width="8.7109375" style="5" customWidth="1"/>
    <col min="13" max="13" width="13.28125" style="1" customWidth="1"/>
    <col min="14" max="14" width="13.7109375" style="1" customWidth="1"/>
    <col min="15" max="15" width="13.57421875" style="1" customWidth="1"/>
    <col min="16" max="16" width="19.8515625" style="1" customWidth="1"/>
    <col min="17" max="17" width="15.8515625" style="1" customWidth="1"/>
    <col min="18" max="18" width="11.140625" style="1" customWidth="1"/>
    <col min="19" max="20" width="8.140625" style="1" customWidth="1"/>
    <col min="21" max="21" width="8.57421875" style="1" customWidth="1"/>
    <col min="22" max="22" width="8.421875" style="1" customWidth="1"/>
    <col min="23" max="23" width="6.7109375" style="1" customWidth="1"/>
    <col min="24" max="24" width="11.140625" style="1" customWidth="1"/>
    <col min="25" max="25" width="10.8515625" style="1" customWidth="1"/>
    <col min="26" max="26" width="10.00390625" style="1" customWidth="1"/>
    <col min="27" max="27" width="9.8515625" style="1" customWidth="1"/>
    <col min="28" max="29" width="8.8515625" style="1" customWidth="1"/>
    <col min="30" max="30" width="9.57421875" style="1" customWidth="1"/>
    <col min="31" max="31" width="9.421875" style="1" customWidth="1"/>
    <col min="32" max="32" width="9.00390625" style="1" customWidth="1"/>
    <col min="33" max="16384" width="5.8515625" style="1" customWidth="1"/>
  </cols>
  <sheetData>
    <row r="1" spans="2:16" ht="35.25" customHeight="1">
      <c r="B1" s="122" t="s">
        <v>19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8" t="s">
        <v>20</v>
      </c>
    </row>
    <row r="2" spans="2:31" ht="20.25" thickBot="1">
      <c r="B2" s="94" t="s">
        <v>0</v>
      </c>
      <c r="C2" s="20" t="s">
        <v>18</v>
      </c>
      <c r="D2" s="15" t="s">
        <v>4</v>
      </c>
      <c r="E2" s="15" t="s">
        <v>5</v>
      </c>
      <c r="F2" s="15" t="s">
        <v>1</v>
      </c>
      <c r="G2" s="16" t="s">
        <v>3</v>
      </c>
      <c r="H2" s="16" t="s">
        <v>6</v>
      </c>
      <c r="I2" s="16" t="s">
        <v>9</v>
      </c>
      <c r="J2" s="16" t="s">
        <v>10</v>
      </c>
      <c r="K2" s="16" t="s">
        <v>12</v>
      </c>
      <c r="L2" s="16" t="s">
        <v>14</v>
      </c>
      <c r="M2" s="16" t="s">
        <v>7</v>
      </c>
      <c r="N2" s="16" t="s">
        <v>8</v>
      </c>
      <c r="O2" s="34" t="s">
        <v>11</v>
      </c>
      <c r="P2" s="124" t="s">
        <v>21</v>
      </c>
      <c r="R2" s="60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pans="1:31" ht="15">
      <c r="A3" s="85" t="s">
        <v>61</v>
      </c>
      <c r="B3" s="76"/>
      <c r="C3" s="77"/>
      <c r="D3" s="64"/>
      <c r="E3" s="64"/>
      <c r="F3" s="64"/>
      <c r="G3" s="67"/>
      <c r="H3" s="67"/>
      <c r="I3" s="67"/>
      <c r="J3" s="67"/>
      <c r="K3" s="67"/>
      <c r="L3" s="67"/>
      <c r="M3" s="67"/>
      <c r="N3" s="67"/>
      <c r="O3" s="67"/>
      <c r="P3" s="8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31" ht="15">
      <c r="A4" s="86">
        <v>3</v>
      </c>
      <c r="B4" s="29">
        <v>28</v>
      </c>
      <c r="C4" s="68">
        <f>0.85*B4/1.5</f>
        <v>15.866666666666667</v>
      </c>
      <c r="D4" s="10">
        <v>30</v>
      </c>
      <c r="E4" s="10">
        <v>50</v>
      </c>
      <c r="F4" s="10">
        <f>D4*E4</f>
        <v>1500</v>
      </c>
      <c r="G4" s="21">
        <f>D4*E4^3/12</f>
        <v>312500</v>
      </c>
      <c r="H4" s="21">
        <f>D4*E4^2/6</f>
        <v>12500</v>
      </c>
      <c r="I4" s="19">
        <v>490.183</v>
      </c>
      <c r="J4" s="19">
        <v>11.5981</v>
      </c>
      <c r="K4" s="13">
        <f>J4*100/I4</f>
        <v>2.3660755268950573</v>
      </c>
      <c r="L4" s="13">
        <f>E4/6</f>
        <v>8.333333333333334</v>
      </c>
      <c r="M4" s="13">
        <f>I4*10/F4</f>
        <v>3.2678866666666666</v>
      </c>
      <c r="N4" s="13">
        <f>J4*1000/H4</f>
        <v>0.927848</v>
      </c>
      <c r="O4" s="80">
        <f>M4+N4</f>
        <v>4.195734666666667</v>
      </c>
      <c r="P4" s="82" t="s">
        <v>58</v>
      </c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</row>
    <row r="5" spans="1:31" ht="15">
      <c r="A5" s="86">
        <v>25</v>
      </c>
      <c r="B5" s="29">
        <v>28</v>
      </c>
      <c r="C5" s="68">
        <f>0.85*B5/1.5</f>
        <v>15.866666666666667</v>
      </c>
      <c r="D5" s="10">
        <v>30</v>
      </c>
      <c r="E5" s="10">
        <v>50</v>
      </c>
      <c r="F5" s="10">
        <f>D5*E5</f>
        <v>1500</v>
      </c>
      <c r="G5" s="21">
        <f>D5*E5^3/12</f>
        <v>312500</v>
      </c>
      <c r="H5" s="21">
        <f>D5*E5^2/6</f>
        <v>12500</v>
      </c>
      <c r="I5" s="19">
        <v>790.844</v>
      </c>
      <c r="J5" s="19">
        <v>3.5153</v>
      </c>
      <c r="K5" s="13">
        <f>J5*100/I5</f>
        <v>0.44449980021344276</v>
      </c>
      <c r="L5" s="13">
        <f>E5/6</f>
        <v>8.333333333333334</v>
      </c>
      <c r="M5" s="13">
        <f>I5*10/F5</f>
        <v>5.272293333333334</v>
      </c>
      <c r="N5" s="13">
        <f>J5*1000/H5</f>
        <v>0.281224</v>
      </c>
      <c r="O5" s="80">
        <f>M5+N5</f>
        <v>5.553517333333334</v>
      </c>
      <c r="P5" s="82" t="s">
        <v>58</v>
      </c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</row>
    <row r="6" spans="1:31" ht="15">
      <c r="A6" s="86">
        <v>75</v>
      </c>
      <c r="B6" s="29">
        <v>28</v>
      </c>
      <c r="C6" s="68">
        <f>0.85*B6/1.5</f>
        <v>15.866666666666667</v>
      </c>
      <c r="D6" s="10">
        <v>30</v>
      </c>
      <c r="E6" s="10">
        <v>50</v>
      </c>
      <c r="F6" s="10">
        <f>D6*E6</f>
        <v>1500</v>
      </c>
      <c r="G6" s="78">
        <f>D6*E6^3/12</f>
        <v>312500</v>
      </c>
      <c r="H6" s="78">
        <f>D6*E6^2/6</f>
        <v>12500</v>
      </c>
      <c r="I6" s="19">
        <v>498.041</v>
      </c>
      <c r="J6" s="19">
        <v>11.7386</v>
      </c>
      <c r="K6" s="13">
        <f>J6*100/I6</f>
        <v>2.3569545479187455</v>
      </c>
      <c r="L6" s="13">
        <f>E6/6</f>
        <v>8.333333333333334</v>
      </c>
      <c r="M6" s="13">
        <f>I6*10/F6</f>
        <v>3.320273333333333</v>
      </c>
      <c r="N6" s="13">
        <f>J6*1000/H6</f>
        <v>0.939088</v>
      </c>
      <c r="O6" s="80">
        <f>M6+N6</f>
        <v>4.2593613333333336</v>
      </c>
      <c r="P6" s="82" t="s">
        <v>58</v>
      </c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</row>
    <row r="7" spans="1:31" ht="15">
      <c r="A7" s="86">
        <v>90</v>
      </c>
      <c r="B7" s="29">
        <v>28</v>
      </c>
      <c r="C7" s="68">
        <f>0.85*B7/1.5</f>
        <v>15.866666666666667</v>
      </c>
      <c r="D7" s="10">
        <v>30</v>
      </c>
      <c r="E7" s="10">
        <v>50</v>
      </c>
      <c r="F7" s="10">
        <f>D7*E7</f>
        <v>1500</v>
      </c>
      <c r="G7" s="21">
        <f>D7*E7^3/12</f>
        <v>312500</v>
      </c>
      <c r="H7" s="21">
        <f>D7*E7^2/6</f>
        <v>12500</v>
      </c>
      <c r="I7" s="19">
        <v>803.695</v>
      </c>
      <c r="J7" s="19">
        <v>3.9065</v>
      </c>
      <c r="K7" s="13">
        <f>J7*100/I7</f>
        <v>0.4860674758459365</v>
      </c>
      <c r="L7" s="13">
        <f>E7/6</f>
        <v>8.333333333333334</v>
      </c>
      <c r="M7" s="13">
        <f>I7*10/F7</f>
        <v>5.357966666666667</v>
      </c>
      <c r="N7" s="13">
        <f>J7*1000/H7</f>
        <v>0.31252</v>
      </c>
      <c r="O7" s="80">
        <f>M7+N7</f>
        <v>5.670486666666667</v>
      </c>
      <c r="P7" s="82" t="s">
        <v>58</v>
      </c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</row>
    <row r="8" spans="1:31" ht="15">
      <c r="A8" s="87" t="s">
        <v>62</v>
      </c>
      <c r="B8" s="70"/>
      <c r="C8" s="71"/>
      <c r="D8" s="70"/>
      <c r="E8" s="70"/>
      <c r="F8" s="70"/>
      <c r="G8" s="65"/>
      <c r="H8" s="65"/>
      <c r="I8" s="70"/>
      <c r="J8" s="70"/>
      <c r="K8" s="70"/>
      <c r="L8" s="70"/>
      <c r="M8" s="70"/>
      <c r="N8" s="70"/>
      <c r="O8" s="70"/>
      <c r="P8" s="82" t="s">
        <v>2</v>
      </c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</row>
    <row r="9" spans="1:31" ht="15">
      <c r="A9" s="86">
        <v>8</v>
      </c>
      <c r="B9" s="29">
        <v>28</v>
      </c>
      <c r="C9" s="72">
        <f>0.85*B9/1.5</f>
        <v>15.866666666666667</v>
      </c>
      <c r="D9" s="10">
        <v>50</v>
      </c>
      <c r="E9" s="10">
        <v>30</v>
      </c>
      <c r="F9" s="10">
        <f aca="true" t="shared" si="0" ref="F9:F14">D9*E9</f>
        <v>1500</v>
      </c>
      <c r="G9" s="21">
        <f>D9*E9^3/12</f>
        <v>112500</v>
      </c>
      <c r="H9" s="21">
        <f>D9*E9^2/6</f>
        <v>7500</v>
      </c>
      <c r="I9" s="19">
        <v>877.821</v>
      </c>
      <c r="J9" s="19">
        <v>23.1837</v>
      </c>
      <c r="K9" s="13">
        <f aca="true" t="shared" si="1" ref="K9:K14">J9*100/I9</f>
        <v>2.6410509659714227</v>
      </c>
      <c r="L9" s="13">
        <f aca="true" t="shared" si="2" ref="L9:L14">E9/6</f>
        <v>5</v>
      </c>
      <c r="M9" s="13">
        <f aca="true" t="shared" si="3" ref="M9:M14">I9*1000/F9/100</f>
        <v>5.85214</v>
      </c>
      <c r="N9" s="13">
        <f aca="true" t="shared" si="4" ref="N9:N14">J9*1000/H9</f>
        <v>3.09116</v>
      </c>
      <c r="O9" s="80">
        <f aca="true" t="shared" si="5" ref="O9:O14">M9+N9</f>
        <v>8.9433</v>
      </c>
      <c r="P9" s="82" t="s">
        <v>58</v>
      </c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</row>
    <row r="10" spans="1:31" ht="15">
      <c r="A10" s="86">
        <v>21</v>
      </c>
      <c r="B10" s="29">
        <v>28</v>
      </c>
      <c r="C10" s="72">
        <f aca="true" t="shared" si="6" ref="C10:C25">0.85*B10/1.5</f>
        <v>15.866666666666667</v>
      </c>
      <c r="D10" s="10">
        <v>50</v>
      </c>
      <c r="E10" s="10">
        <v>30</v>
      </c>
      <c r="F10" s="10">
        <f t="shared" si="0"/>
        <v>1500</v>
      </c>
      <c r="G10" s="21">
        <f>D10*E10^3/12</f>
        <v>112500</v>
      </c>
      <c r="H10" s="69">
        <f>D10*E10^2/6</f>
        <v>7500</v>
      </c>
      <c r="I10" s="19">
        <v>717.058</v>
      </c>
      <c r="J10" s="19">
        <v>-3.614</v>
      </c>
      <c r="K10" s="13">
        <f t="shared" si="1"/>
        <v>-0.5040038602177229</v>
      </c>
      <c r="L10" s="13">
        <f t="shared" si="2"/>
        <v>5</v>
      </c>
      <c r="M10" s="13">
        <f t="shared" si="3"/>
        <v>4.780386666666667</v>
      </c>
      <c r="N10" s="13">
        <f t="shared" si="4"/>
        <v>-0.48186666666666667</v>
      </c>
      <c r="O10" s="80">
        <f t="shared" si="5"/>
        <v>4.29852</v>
      </c>
      <c r="P10" s="82" t="s">
        <v>58</v>
      </c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</row>
    <row r="11" spans="1:31" ht="15">
      <c r="A11" s="86">
        <v>24</v>
      </c>
      <c r="B11" s="29">
        <v>28</v>
      </c>
      <c r="C11" s="72">
        <f t="shared" si="6"/>
        <v>15.866666666666667</v>
      </c>
      <c r="D11" s="10">
        <v>50</v>
      </c>
      <c r="E11" s="10">
        <v>30</v>
      </c>
      <c r="F11" s="10">
        <f t="shared" si="0"/>
        <v>1500</v>
      </c>
      <c r="G11" s="21">
        <f>D11*E11^3/12</f>
        <v>112500</v>
      </c>
      <c r="H11" s="21">
        <f>D11*E11^2/6</f>
        <v>7500</v>
      </c>
      <c r="I11" s="19">
        <v>835.515</v>
      </c>
      <c r="J11" s="19">
        <v>9.2105</v>
      </c>
      <c r="K11" s="13">
        <f t="shared" si="1"/>
        <v>1.102373984907512</v>
      </c>
      <c r="L11" s="13">
        <f t="shared" si="2"/>
        <v>5</v>
      </c>
      <c r="M11" s="13">
        <f t="shared" si="3"/>
        <v>5.5701</v>
      </c>
      <c r="N11" s="13">
        <f t="shared" si="4"/>
        <v>1.2280666666666666</v>
      </c>
      <c r="O11" s="80">
        <f t="shared" si="5"/>
        <v>6.798166666666667</v>
      </c>
      <c r="P11" s="82" t="s">
        <v>58</v>
      </c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</row>
    <row r="12" spans="1:31" ht="15">
      <c r="A12" s="86">
        <v>31</v>
      </c>
      <c r="B12" s="29">
        <v>28</v>
      </c>
      <c r="C12" s="72">
        <f t="shared" si="6"/>
        <v>15.866666666666667</v>
      </c>
      <c r="D12" s="10">
        <v>50</v>
      </c>
      <c r="E12" s="10">
        <v>30</v>
      </c>
      <c r="F12" s="10">
        <f t="shared" si="0"/>
        <v>1500</v>
      </c>
      <c r="G12" s="79">
        <f>D12*E12^3/12</f>
        <v>112500</v>
      </c>
      <c r="H12" s="21">
        <f>D12*E12^2/6</f>
        <v>7500</v>
      </c>
      <c r="I12" s="19">
        <v>888.375</v>
      </c>
      <c r="J12" s="19">
        <v>22.3782</v>
      </c>
      <c r="K12" s="13">
        <f t="shared" si="1"/>
        <v>2.519003799071338</v>
      </c>
      <c r="L12" s="13">
        <f t="shared" si="2"/>
        <v>5</v>
      </c>
      <c r="M12" s="13">
        <f t="shared" si="3"/>
        <v>5.9225</v>
      </c>
      <c r="N12" s="13">
        <f t="shared" si="4"/>
        <v>2.98376</v>
      </c>
      <c r="O12" s="80">
        <f t="shared" si="5"/>
        <v>8.90626</v>
      </c>
      <c r="P12" s="82" t="s">
        <v>58</v>
      </c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</row>
    <row r="13" spans="1:31" ht="15">
      <c r="A13" s="86">
        <v>41</v>
      </c>
      <c r="B13" s="29">
        <v>28</v>
      </c>
      <c r="C13" s="72">
        <f t="shared" si="6"/>
        <v>15.866666666666667</v>
      </c>
      <c r="D13" s="10">
        <v>50</v>
      </c>
      <c r="E13" s="10">
        <v>30</v>
      </c>
      <c r="F13" s="10">
        <f t="shared" si="0"/>
        <v>1500</v>
      </c>
      <c r="G13" s="21">
        <f>D13*E13^3/12</f>
        <v>112500</v>
      </c>
      <c r="H13" s="78">
        <f>D13*E13^2/6</f>
        <v>7500</v>
      </c>
      <c r="I13" s="19">
        <v>835.185</v>
      </c>
      <c r="J13" s="19">
        <v>9.0403</v>
      </c>
      <c r="K13" s="13">
        <f t="shared" si="1"/>
        <v>1.082430838676461</v>
      </c>
      <c r="L13" s="13">
        <f t="shared" si="2"/>
        <v>5</v>
      </c>
      <c r="M13" s="13">
        <f t="shared" si="3"/>
        <v>5.5679</v>
      </c>
      <c r="N13" s="13">
        <f t="shared" si="4"/>
        <v>1.2053733333333334</v>
      </c>
      <c r="O13" s="80">
        <f t="shared" si="5"/>
        <v>6.773273333333333</v>
      </c>
      <c r="P13" s="82" t="s">
        <v>58</v>
      </c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</row>
    <row r="14" spans="1:31" ht="15">
      <c r="A14" s="86">
        <v>54</v>
      </c>
      <c r="B14" s="29">
        <v>28</v>
      </c>
      <c r="C14" s="72">
        <f t="shared" si="6"/>
        <v>15.866666666666667</v>
      </c>
      <c r="D14" s="10">
        <v>50</v>
      </c>
      <c r="E14" s="10">
        <v>30</v>
      </c>
      <c r="F14" s="10">
        <f t="shared" si="0"/>
        <v>1500</v>
      </c>
      <c r="G14" s="21">
        <f>D14*E14^3/12</f>
        <v>112500</v>
      </c>
      <c r="H14" s="21">
        <f>D14*E14^2/6</f>
        <v>7500</v>
      </c>
      <c r="I14" s="19">
        <v>784.686</v>
      </c>
      <c r="J14" s="19">
        <v>-0.0665</v>
      </c>
      <c r="K14" s="13">
        <f t="shared" si="1"/>
        <v>-0.008474727470606076</v>
      </c>
      <c r="L14" s="13">
        <f t="shared" si="2"/>
        <v>5</v>
      </c>
      <c r="M14" s="13">
        <f t="shared" si="3"/>
        <v>5.231240000000001</v>
      </c>
      <c r="N14" s="13">
        <f t="shared" si="4"/>
        <v>-0.008866666666666667</v>
      </c>
      <c r="O14" s="80">
        <f t="shared" si="5"/>
        <v>5.2223733333333335</v>
      </c>
      <c r="P14" s="82" t="s">
        <v>58</v>
      </c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</row>
    <row r="15" spans="1:31" ht="14.25">
      <c r="A15" s="87" t="s">
        <v>63</v>
      </c>
      <c r="B15" s="70"/>
      <c r="C15" s="73"/>
      <c r="D15" s="70"/>
      <c r="E15" s="73"/>
      <c r="F15" s="70"/>
      <c r="G15" s="65"/>
      <c r="H15" s="65"/>
      <c r="I15" s="71"/>
      <c r="J15" s="70"/>
      <c r="K15" s="73"/>
      <c r="L15" s="70"/>
      <c r="M15" s="73"/>
      <c r="N15" s="70"/>
      <c r="O15" s="73"/>
      <c r="P15" s="112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</row>
    <row r="16" spans="1:16" ht="15">
      <c r="A16" s="86">
        <v>1</v>
      </c>
      <c r="B16" s="29">
        <v>28</v>
      </c>
      <c r="C16" s="72">
        <f>0.85*B16/1.5</f>
        <v>15.866666666666667</v>
      </c>
      <c r="D16" s="10">
        <v>30</v>
      </c>
      <c r="E16" s="10">
        <v>50</v>
      </c>
      <c r="F16" s="10">
        <f aca="true" t="shared" si="7" ref="F16:F25">D16*E16</f>
        <v>1500</v>
      </c>
      <c r="G16" s="21">
        <f>D16*E16^3/12</f>
        <v>312500</v>
      </c>
      <c r="H16" s="21">
        <f>D16*E16^2/6</f>
        <v>12500</v>
      </c>
      <c r="I16" s="19">
        <v>687.532</v>
      </c>
      <c r="J16" s="19">
        <v>14.7253</v>
      </c>
      <c r="K16" s="74">
        <f aca="true" t="shared" si="8" ref="K16:K25">J16*100/I16</f>
        <v>2.1417621288900004</v>
      </c>
      <c r="L16" s="13">
        <f aca="true" t="shared" si="9" ref="L16:L25">E16/6</f>
        <v>8.333333333333334</v>
      </c>
      <c r="M16" s="13">
        <f aca="true" t="shared" si="10" ref="M16:M25">I16*1000/F16/100</f>
        <v>4.583546666666667</v>
      </c>
      <c r="N16" s="13">
        <f aca="true" t="shared" si="11" ref="N16:N25">J16*1000/H16</f>
        <v>1.1780240000000002</v>
      </c>
      <c r="O16" s="80">
        <f aca="true" t="shared" si="12" ref="O16:O25">M16+N16</f>
        <v>5.7615706666666675</v>
      </c>
      <c r="P16" s="82" t="s">
        <v>58</v>
      </c>
    </row>
    <row r="17" spans="1:16" ht="15">
      <c r="A17" s="86">
        <v>5</v>
      </c>
      <c r="B17" s="29">
        <v>28</v>
      </c>
      <c r="C17" s="72">
        <f t="shared" si="6"/>
        <v>15.866666666666667</v>
      </c>
      <c r="D17" s="10">
        <v>50</v>
      </c>
      <c r="E17" s="10">
        <v>30</v>
      </c>
      <c r="F17" s="10">
        <f t="shared" si="7"/>
        <v>1500</v>
      </c>
      <c r="G17" s="21">
        <f>D17*E17^3/12</f>
        <v>112500</v>
      </c>
      <c r="H17" s="69">
        <f>D17*E17^2/6</f>
        <v>7500</v>
      </c>
      <c r="I17" s="19">
        <v>856.648</v>
      </c>
      <c r="J17" s="19">
        <v>13.7454</v>
      </c>
      <c r="K17" s="13">
        <f t="shared" si="8"/>
        <v>1.6045563638740765</v>
      </c>
      <c r="L17" s="13">
        <f t="shared" si="9"/>
        <v>5</v>
      </c>
      <c r="M17" s="13">
        <f t="shared" si="10"/>
        <v>5.710986666666667</v>
      </c>
      <c r="N17" s="13">
        <f t="shared" si="11"/>
        <v>1.83272</v>
      </c>
      <c r="O17" s="80">
        <f t="shared" si="12"/>
        <v>7.543706666666667</v>
      </c>
      <c r="P17" s="82" t="s">
        <v>58</v>
      </c>
    </row>
    <row r="18" spans="1:16" ht="15">
      <c r="A18" s="86">
        <v>22</v>
      </c>
      <c r="B18" s="29">
        <v>28</v>
      </c>
      <c r="C18" s="72">
        <f t="shared" si="6"/>
        <v>15.866666666666667</v>
      </c>
      <c r="D18" s="10">
        <v>50</v>
      </c>
      <c r="E18" s="10">
        <v>30</v>
      </c>
      <c r="F18" s="10">
        <f t="shared" si="7"/>
        <v>1500</v>
      </c>
      <c r="G18" s="21">
        <f>D18*E18^3/12</f>
        <v>112500</v>
      </c>
      <c r="H18" s="21">
        <f>D18*E18^2/6</f>
        <v>7500</v>
      </c>
      <c r="I18" s="19">
        <v>709.928</v>
      </c>
      <c r="J18" s="19">
        <v>3.9102</v>
      </c>
      <c r="K18" s="13">
        <f t="shared" si="8"/>
        <v>0.5507882489491893</v>
      </c>
      <c r="L18" s="13">
        <f t="shared" si="9"/>
        <v>5</v>
      </c>
      <c r="M18" s="13">
        <f t="shared" si="10"/>
        <v>4.732853333333333</v>
      </c>
      <c r="N18" s="13">
        <f t="shared" si="11"/>
        <v>0.52136</v>
      </c>
      <c r="O18" s="80">
        <f t="shared" si="12"/>
        <v>5.2542133333333325</v>
      </c>
      <c r="P18" s="82" t="s">
        <v>58</v>
      </c>
    </row>
    <row r="19" spans="1:16" ht="15">
      <c r="A19" s="86">
        <v>23</v>
      </c>
      <c r="B19" s="29">
        <v>28</v>
      </c>
      <c r="C19" s="72">
        <f t="shared" si="6"/>
        <v>15.866666666666667</v>
      </c>
      <c r="D19" s="10">
        <v>50</v>
      </c>
      <c r="E19" s="10">
        <v>30</v>
      </c>
      <c r="F19" s="10">
        <f t="shared" si="7"/>
        <v>1500</v>
      </c>
      <c r="G19" s="21">
        <f>D19*E19^3/12</f>
        <v>112500</v>
      </c>
      <c r="H19" s="21">
        <f>D19*E19^2/6</f>
        <v>7500</v>
      </c>
      <c r="I19" s="19">
        <v>691.086</v>
      </c>
      <c r="J19" s="19">
        <v>7.0396</v>
      </c>
      <c r="K19" s="13">
        <f t="shared" si="8"/>
        <v>1.0186286511374851</v>
      </c>
      <c r="L19" s="13">
        <f t="shared" si="9"/>
        <v>5</v>
      </c>
      <c r="M19" s="13">
        <f t="shared" si="10"/>
        <v>4.60724</v>
      </c>
      <c r="N19" s="13">
        <f t="shared" si="11"/>
        <v>0.9386133333333334</v>
      </c>
      <c r="O19" s="80">
        <f t="shared" si="12"/>
        <v>5.5458533333333335</v>
      </c>
      <c r="P19" s="82" t="s">
        <v>58</v>
      </c>
    </row>
    <row r="20" spans="1:16" ht="15">
      <c r="A20" s="86">
        <v>26</v>
      </c>
      <c r="B20" s="29">
        <v>28</v>
      </c>
      <c r="C20" s="72">
        <f t="shared" si="6"/>
        <v>15.866666666666667</v>
      </c>
      <c r="D20" s="10">
        <v>30</v>
      </c>
      <c r="E20" s="10">
        <v>50</v>
      </c>
      <c r="F20" s="10">
        <f t="shared" si="7"/>
        <v>1500</v>
      </c>
      <c r="G20" s="21">
        <f>D20*E20^3/12</f>
        <v>312500</v>
      </c>
      <c r="H20" s="21">
        <f>D20*E20^2/6</f>
        <v>12500</v>
      </c>
      <c r="I20" s="19">
        <v>1077.461</v>
      </c>
      <c r="J20" s="19">
        <v>9.0603</v>
      </c>
      <c r="K20" s="74">
        <f t="shared" si="8"/>
        <v>0.8408935451027926</v>
      </c>
      <c r="L20" s="13">
        <f t="shared" si="9"/>
        <v>8.333333333333334</v>
      </c>
      <c r="M20" s="13">
        <f t="shared" si="10"/>
        <v>7.183073333333333</v>
      </c>
      <c r="N20" s="13">
        <f t="shared" si="11"/>
        <v>0.7248239999999999</v>
      </c>
      <c r="O20" s="80">
        <f t="shared" si="12"/>
        <v>7.907897333333333</v>
      </c>
      <c r="P20" s="82" t="s">
        <v>58</v>
      </c>
    </row>
    <row r="21" spans="1:16" ht="15">
      <c r="A21" s="86">
        <v>27</v>
      </c>
      <c r="B21" s="29">
        <v>28</v>
      </c>
      <c r="C21" s="72">
        <f t="shared" si="6"/>
        <v>15.866666666666667</v>
      </c>
      <c r="D21" s="10">
        <v>30</v>
      </c>
      <c r="E21" s="10">
        <v>50</v>
      </c>
      <c r="F21" s="10">
        <f t="shared" si="7"/>
        <v>1500</v>
      </c>
      <c r="G21" s="21">
        <f>D21*E21^3/12</f>
        <v>312500</v>
      </c>
      <c r="H21" s="21">
        <f>D21*E21^2/6</f>
        <v>12500</v>
      </c>
      <c r="I21" s="19">
        <v>686.425</v>
      </c>
      <c r="J21" s="19">
        <v>14.7243</v>
      </c>
      <c r="K21" s="74">
        <f t="shared" si="8"/>
        <v>2.14507047383181</v>
      </c>
      <c r="L21" s="13">
        <f t="shared" si="9"/>
        <v>8.333333333333334</v>
      </c>
      <c r="M21" s="13">
        <f t="shared" si="10"/>
        <v>4.5761666666666665</v>
      </c>
      <c r="N21" s="13">
        <f t="shared" si="11"/>
        <v>1.1779439999999999</v>
      </c>
      <c r="O21" s="80">
        <f t="shared" si="12"/>
        <v>5.754110666666667</v>
      </c>
      <c r="P21" s="82" t="s">
        <v>58</v>
      </c>
    </row>
    <row r="22" spans="1:16" ht="15">
      <c r="A22" s="86">
        <v>42</v>
      </c>
      <c r="B22" s="29">
        <v>28</v>
      </c>
      <c r="C22" s="72">
        <f>0.85*B22/1.5</f>
        <v>15.866666666666667</v>
      </c>
      <c r="D22" s="10">
        <v>30</v>
      </c>
      <c r="E22" s="10">
        <v>50</v>
      </c>
      <c r="F22" s="10">
        <f t="shared" si="7"/>
        <v>1500</v>
      </c>
      <c r="G22" s="21">
        <f>D22*E22^3/12</f>
        <v>312500</v>
      </c>
      <c r="H22" s="21">
        <f>D22*E22^2/6</f>
        <v>12500</v>
      </c>
      <c r="I22" s="19">
        <v>1102.866</v>
      </c>
      <c r="J22" s="19">
        <v>8.9952</v>
      </c>
      <c r="K22" s="74">
        <f t="shared" si="8"/>
        <v>0.8156203926859655</v>
      </c>
      <c r="L22" s="13">
        <f t="shared" si="9"/>
        <v>8.333333333333334</v>
      </c>
      <c r="M22" s="13">
        <f t="shared" si="10"/>
        <v>7.3524400000000005</v>
      </c>
      <c r="N22" s="13">
        <f t="shared" si="11"/>
        <v>0.719616</v>
      </c>
      <c r="O22" s="80">
        <f t="shared" si="12"/>
        <v>8.072056</v>
      </c>
      <c r="P22" s="82" t="s">
        <v>58</v>
      </c>
    </row>
    <row r="23" spans="1:16" ht="15">
      <c r="A23" s="86">
        <v>79</v>
      </c>
      <c r="B23" s="29">
        <v>28</v>
      </c>
      <c r="C23" s="72">
        <f t="shared" si="6"/>
        <v>15.866666666666667</v>
      </c>
      <c r="D23" s="10">
        <v>50</v>
      </c>
      <c r="E23" s="10">
        <v>30</v>
      </c>
      <c r="F23" s="10">
        <f t="shared" si="7"/>
        <v>1500</v>
      </c>
      <c r="G23" s="21">
        <f>D23*E23^3/12</f>
        <v>112500</v>
      </c>
      <c r="H23" s="21">
        <f>D23*E23^2/6</f>
        <v>7500</v>
      </c>
      <c r="I23" s="19">
        <v>863.733</v>
      </c>
      <c r="J23" s="19">
        <v>13.3571</v>
      </c>
      <c r="K23" s="13">
        <f t="shared" si="8"/>
        <v>1.5464385406138241</v>
      </c>
      <c r="L23" s="13">
        <f t="shared" si="9"/>
        <v>5</v>
      </c>
      <c r="M23" s="13">
        <f t="shared" si="10"/>
        <v>5.75822</v>
      </c>
      <c r="N23" s="13">
        <f t="shared" si="11"/>
        <v>1.7809466666666667</v>
      </c>
      <c r="O23" s="80">
        <f t="shared" si="12"/>
        <v>7.539166666666667</v>
      </c>
      <c r="P23" s="82" t="s">
        <v>58</v>
      </c>
    </row>
    <row r="24" spans="1:16" ht="13.5" customHeight="1">
      <c r="A24" s="86">
        <v>88</v>
      </c>
      <c r="B24" s="29">
        <v>28</v>
      </c>
      <c r="C24" s="72">
        <f t="shared" si="6"/>
        <v>15.866666666666667</v>
      </c>
      <c r="D24" s="10">
        <v>50</v>
      </c>
      <c r="E24" s="10">
        <v>30</v>
      </c>
      <c r="F24" s="10">
        <f t="shared" si="7"/>
        <v>1500</v>
      </c>
      <c r="G24" s="21">
        <f>D24*E24^3/12</f>
        <v>112500</v>
      </c>
      <c r="H24" s="78">
        <f>D24*E24^2/6</f>
        <v>7500</v>
      </c>
      <c r="I24" s="19">
        <v>718.48</v>
      </c>
      <c r="J24" s="19">
        <v>3.52</v>
      </c>
      <c r="K24" s="13">
        <f t="shared" si="8"/>
        <v>0.48992317113907136</v>
      </c>
      <c r="L24" s="13">
        <f t="shared" si="9"/>
        <v>5</v>
      </c>
      <c r="M24" s="13">
        <f t="shared" si="10"/>
        <v>4.789866666666667</v>
      </c>
      <c r="N24" s="13">
        <f t="shared" si="11"/>
        <v>0.4693333333333333</v>
      </c>
      <c r="O24" s="80">
        <f t="shared" si="12"/>
        <v>5.2592</v>
      </c>
      <c r="P24" s="82" t="s">
        <v>58</v>
      </c>
    </row>
    <row r="25" spans="1:24" ht="15" customHeight="1">
      <c r="A25" s="86">
        <v>89</v>
      </c>
      <c r="B25" s="29">
        <v>28</v>
      </c>
      <c r="C25" s="72">
        <f t="shared" si="6"/>
        <v>15.866666666666667</v>
      </c>
      <c r="D25" s="10">
        <v>50</v>
      </c>
      <c r="E25" s="10">
        <v>30</v>
      </c>
      <c r="F25" s="10">
        <f t="shared" si="7"/>
        <v>1500</v>
      </c>
      <c r="G25" s="21">
        <f>D25*E25^3/12</f>
        <v>112500</v>
      </c>
      <c r="H25" s="21">
        <f>D25*E25^2/6</f>
        <v>7500</v>
      </c>
      <c r="I25" s="19">
        <v>696.829</v>
      </c>
      <c r="J25" s="19">
        <v>6.7306</v>
      </c>
      <c r="K25" s="13">
        <f t="shared" si="8"/>
        <v>0.9658897663558779</v>
      </c>
      <c r="L25" s="13">
        <f t="shared" si="9"/>
        <v>5</v>
      </c>
      <c r="M25" s="13">
        <f t="shared" si="10"/>
        <v>4.645526666666666</v>
      </c>
      <c r="N25" s="13">
        <f t="shared" si="11"/>
        <v>0.8974133333333334</v>
      </c>
      <c r="O25" s="80">
        <f t="shared" si="12"/>
        <v>5.54294</v>
      </c>
      <c r="P25" s="82" t="s">
        <v>58</v>
      </c>
      <c r="R25"/>
      <c r="S25"/>
      <c r="T25"/>
      <c r="U25"/>
      <c r="V25"/>
      <c r="W25"/>
      <c r="X25"/>
    </row>
    <row r="26" spans="1:24" ht="15">
      <c r="A26" s="88" t="s">
        <v>64</v>
      </c>
      <c r="B26" s="27"/>
      <c r="C26" s="75"/>
      <c r="D26" s="7"/>
      <c r="E26" s="7"/>
      <c r="F26" s="7"/>
      <c r="G26" s="28"/>
      <c r="H26" s="28"/>
      <c r="I26" s="31"/>
      <c r="J26" s="31"/>
      <c r="K26" s="4"/>
      <c r="L26" s="4"/>
      <c r="M26" s="4"/>
      <c r="N26" s="4"/>
      <c r="O26" s="4"/>
      <c r="P26" s="83"/>
      <c r="R26" s="30"/>
      <c r="S26" s="30"/>
      <c r="T26" s="30"/>
      <c r="U26" s="30"/>
      <c r="V26" s="30"/>
      <c r="W26" s="30"/>
      <c r="X26"/>
    </row>
    <row r="27" spans="1:24" ht="15">
      <c r="A27" s="89" t="s">
        <v>23</v>
      </c>
      <c r="B27" s="51">
        <v>28</v>
      </c>
      <c r="C27" s="49">
        <f>0.85*B27/1.5</f>
        <v>15.866666666666667</v>
      </c>
      <c r="D27" s="11">
        <v>30</v>
      </c>
      <c r="E27" s="11">
        <v>40</v>
      </c>
      <c r="F27" s="11">
        <f>D27*E27</f>
        <v>1200</v>
      </c>
      <c r="G27" s="12">
        <f>D27*E27^3/12</f>
        <v>160000</v>
      </c>
      <c r="H27" s="12">
        <f>D27*E27^2/6</f>
        <v>8000</v>
      </c>
      <c r="I27" s="38">
        <v>525.569</v>
      </c>
      <c r="J27" s="38">
        <v>8.7326</v>
      </c>
      <c r="K27" s="14">
        <f>J27*100/I27</f>
        <v>1.6615515755305204</v>
      </c>
      <c r="L27" s="14">
        <f>E27/6</f>
        <v>6.666666666666667</v>
      </c>
      <c r="M27" s="14">
        <f>I27*10/F27</f>
        <v>4.379741666666666</v>
      </c>
      <c r="N27" s="14">
        <f>J27*1000/H27</f>
        <v>1.091575</v>
      </c>
      <c r="O27" s="22">
        <f>M27+N27</f>
        <v>5.471316666666666</v>
      </c>
      <c r="P27" s="83" t="s">
        <v>58</v>
      </c>
      <c r="R27" s="30"/>
      <c r="S27" s="30"/>
      <c r="T27" s="30"/>
      <c r="U27" s="30"/>
      <c r="V27" s="30"/>
      <c r="W27" s="30"/>
      <c r="X27"/>
    </row>
    <row r="28" spans="1:24" ht="15">
      <c r="A28" s="89" t="s">
        <v>25</v>
      </c>
      <c r="B28" s="51">
        <v>28</v>
      </c>
      <c r="C28" s="49">
        <f>0.85*B28/1.5</f>
        <v>15.866666666666667</v>
      </c>
      <c r="D28" s="11">
        <v>30</v>
      </c>
      <c r="E28" s="11">
        <v>40</v>
      </c>
      <c r="F28" s="11">
        <f>D28*E28</f>
        <v>1200</v>
      </c>
      <c r="G28" s="12">
        <f>D28*E28^3/12</f>
        <v>160000</v>
      </c>
      <c r="H28" s="12">
        <f>D28*E28^2/6</f>
        <v>8000</v>
      </c>
      <c r="I28" s="38">
        <v>532.066</v>
      </c>
      <c r="J28" s="38">
        <v>9.6589</v>
      </c>
      <c r="K28" s="14">
        <f>J28*100/I28</f>
        <v>1.8153574932433192</v>
      </c>
      <c r="L28" s="14">
        <f>E28/6</f>
        <v>6.666666666666667</v>
      </c>
      <c r="M28" s="14">
        <f>I28*10/F28</f>
        <v>4.433883333333333</v>
      </c>
      <c r="N28" s="14">
        <f>J28*1000/H28</f>
        <v>1.2073625</v>
      </c>
      <c r="O28" s="22">
        <f>M28+N28</f>
        <v>5.641245833333333</v>
      </c>
      <c r="P28" s="83" t="s">
        <v>58</v>
      </c>
      <c r="R28" s="30"/>
      <c r="S28" s="30"/>
      <c r="T28" s="30"/>
      <c r="U28" s="30"/>
      <c r="V28" s="30"/>
      <c r="W28" s="30"/>
      <c r="X28"/>
    </row>
    <row r="29" spans="1:24" ht="15">
      <c r="A29" s="88" t="s">
        <v>65</v>
      </c>
      <c r="B29" s="23"/>
      <c r="C29" s="24"/>
      <c r="D29" s="23"/>
      <c r="E29" s="23"/>
      <c r="F29" s="23"/>
      <c r="G29" s="28"/>
      <c r="H29" s="28"/>
      <c r="I29" s="23"/>
      <c r="J29" s="23"/>
      <c r="K29" s="23"/>
      <c r="L29" s="23"/>
      <c r="M29" s="23"/>
      <c r="N29" s="23"/>
      <c r="O29" s="23"/>
      <c r="P29" s="83" t="s">
        <v>2</v>
      </c>
      <c r="R29" s="30"/>
      <c r="S29" s="30"/>
      <c r="T29" s="30"/>
      <c r="U29" s="30"/>
      <c r="V29" s="30"/>
      <c r="W29" s="30"/>
      <c r="X29"/>
    </row>
    <row r="30" spans="1:24" ht="15">
      <c r="A30" s="89" t="s">
        <v>26</v>
      </c>
      <c r="B30" s="51">
        <v>28</v>
      </c>
      <c r="C30" s="37">
        <f>0.85*B30/1.5</f>
        <v>15.866666666666667</v>
      </c>
      <c r="D30" s="11">
        <v>40</v>
      </c>
      <c r="E30" s="11">
        <v>30</v>
      </c>
      <c r="F30" s="11">
        <f>D30*E30</f>
        <v>1200</v>
      </c>
      <c r="G30" s="12">
        <f>D30*E30^3/12</f>
        <v>90000</v>
      </c>
      <c r="H30" s="12">
        <f>D30*E30^2/6</f>
        <v>6000</v>
      </c>
      <c r="I30" s="38">
        <v>516.789</v>
      </c>
      <c r="J30" s="38">
        <v>-4.2234</v>
      </c>
      <c r="K30" s="14">
        <f>J30*100/I30</f>
        <v>-0.817238757016887</v>
      </c>
      <c r="L30" s="14">
        <f>E30/6</f>
        <v>5</v>
      </c>
      <c r="M30" s="14">
        <f>I30*1000/F30/100</f>
        <v>4.3065750000000005</v>
      </c>
      <c r="N30" s="14">
        <f>J30*1000/H30</f>
        <v>-0.7039</v>
      </c>
      <c r="O30" s="22">
        <f>M30+N30</f>
        <v>3.6026750000000005</v>
      </c>
      <c r="P30" s="83" t="s">
        <v>58</v>
      </c>
      <c r="R30" s="30"/>
      <c r="S30" s="30"/>
      <c r="T30" s="30"/>
      <c r="U30" s="30"/>
      <c r="V30" s="30"/>
      <c r="W30" s="30"/>
      <c r="X30"/>
    </row>
    <row r="31" spans="1:24" ht="15">
      <c r="A31" s="89" t="s">
        <v>28</v>
      </c>
      <c r="B31" s="51">
        <v>28</v>
      </c>
      <c r="C31" s="37">
        <f>0.85*B31/1.5</f>
        <v>15.866666666666667</v>
      </c>
      <c r="D31" s="11">
        <v>40</v>
      </c>
      <c r="E31" s="11">
        <v>30</v>
      </c>
      <c r="F31" s="11">
        <f>D31*E31</f>
        <v>1200</v>
      </c>
      <c r="G31" s="12">
        <f>D31*E31^3/12</f>
        <v>90000</v>
      </c>
      <c r="H31" s="12">
        <f>D31*E31^2/6</f>
        <v>6000</v>
      </c>
      <c r="I31" s="38">
        <v>470.755</v>
      </c>
      <c r="J31" s="38">
        <v>-7.2686</v>
      </c>
      <c r="K31" s="14">
        <f>J31*100/I31</f>
        <v>-1.5440303342503001</v>
      </c>
      <c r="L31" s="14">
        <f>E31/6</f>
        <v>5</v>
      </c>
      <c r="M31" s="14">
        <f>I31*1000/F31/100</f>
        <v>3.9229583333333333</v>
      </c>
      <c r="N31" s="14">
        <f>J31*1000/H31</f>
        <v>-1.2114333333333334</v>
      </c>
      <c r="O31" s="22">
        <f>M31+N31</f>
        <v>2.711525</v>
      </c>
      <c r="P31" s="83" t="s">
        <v>58</v>
      </c>
      <c r="R31" s="30"/>
      <c r="S31" s="30"/>
      <c r="T31" s="30"/>
      <c r="U31" s="30"/>
      <c r="V31" s="30"/>
      <c r="W31" s="30"/>
      <c r="X31"/>
    </row>
    <row r="32" spans="1:24" ht="15">
      <c r="A32" s="89" t="s">
        <v>29</v>
      </c>
      <c r="B32" s="51">
        <v>28</v>
      </c>
      <c r="C32" s="37">
        <f>0.85*B32/1.5</f>
        <v>15.866666666666667</v>
      </c>
      <c r="D32" s="11">
        <v>40</v>
      </c>
      <c r="E32" s="11">
        <v>30</v>
      </c>
      <c r="F32" s="11">
        <f>D32*E32</f>
        <v>1200</v>
      </c>
      <c r="G32" s="12">
        <f>D32*E32^3/12</f>
        <v>90000</v>
      </c>
      <c r="H32" s="12">
        <f>D32*E32^2/6</f>
        <v>6000</v>
      </c>
      <c r="I32" s="38">
        <v>553.34</v>
      </c>
      <c r="J32" s="38">
        <v>15.884</v>
      </c>
      <c r="K32" s="14">
        <f>J32*100/I32</f>
        <v>2.8705678244840422</v>
      </c>
      <c r="L32" s="14">
        <f>E32/6</f>
        <v>5</v>
      </c>
      <c r="M32" s="14">
        <f>I32*1000/F32/100</f>
        <v>4.611166666666667</v>
      </c>
      <c r="N32" s="14">
        <f>J32*1000/H32</f>
        <v>2.6473333333333335</v>
      </c>
      <c r="O32" s="22">
        <f>M32+N32</f>
        <v>7.2585</v>
      </c>
      <c r="P32" s="83" t="s">
        <v>58</v>
      </c>
      <c r="R32"/>
      <c r="S32"/>
      <c r="T32"/>
      <c r="U32"/>
      <c r="V32"/>
      <c r="W32"/>
      <c r="X32"/>
    </row>
    <row r="33" spans="1:16" ht="15">
      <c r="A33" s="90">
        <v>189</v>
      </c>
      <c r="B33" s="51">
        <v>28</v>
      </c>
      <c r="C33" s="37">
        <f>0.85*B33/1.5</f>
        <v>15.866666666666667</v>
      </c>
      <c r="D33" s="11">
        <v>40</v>
      </c>
      <c r="E33" s="11">
        <v>30</v>
      </c>
      <c r="F33" s="11">
        <f>D33*E33</f>
        <v>1200</v>
      </c>
      <c r="G33" s="12">
        <f>D33*E33^3/12</f>
        <v>90000</v>
      </c>
      <c r="H33" s="12">
        <f>D33*E33^2/6</f>
        <v>6000</v>
      </c>
      <c r="I33" s="38">
        <v>552.226</v>
      </c>
      <c r="J33" s="38">
        <v>16.3746</v>
      </c>
      <c r="K33" s="14">
        <f>J33*100/I33</f>
        <v>2.96519903083158</v>
      </c>
      <c r="L33" s="14">
        <f>E33/6</f>
        <v>5</v>
      </c>
      <c r="M33" s="14">
        <f>I33*1000/F33/100</f>
        <v>4.601883333333333</v>
      </c>
      <c r="N33" s="14">
        <f>J33*1000/H33</f>
        <v>2.7291</v>
      </c>
      <c r="O33" s="22">
        <f>M33+N33</f>
        <v>7.330983333333333</v>
      </c>
      <c r="P33" s="83" t="s">
        <v>58</v>
      </c>
    </row>
    <row r="34" spans="1:16" ht="14.25">
      <c r="A34" s="88" t="s">
        <v>66</v>
      </c>
      <c r="B34" s="23"/>
      <c r="C34" s="25"/>
      <c r="D34" s="23"/>
      <c r="E34" s="25"/>
      <c r="F34" s="23"/>
      <c r="G34" s="28"/>
      <c r="H34" s="28"/>
      <c r="I34" s="24"/>
      <c r="J34" s="23"/>
      <c r="K34" s="25"/>
      <c r="L34" s="23"/>
      <c r="M34" s="25"/>
      <c r="N34" s="23"/>
      <c r="O34" s="25"/>
      <c r="P34" s="113"/>
    </row>
    <row r="35" spans="1:16" ht="15">
      <c r="A35" s="89" t="s">
        <v>30</v>
      </c>
      <c r="B35" s="51">
        <v>28</v>
      </c>
      <c r="C35" s="37">
        <f aca="true" t="shared" si="13" ref="C35:C43">0.85*B35/1.5</f>
        <v>15.866666666666667</v>
      </c>
      <c r="D35" s="11">
        <v>30</v>
      </c>
      <c r="E35" s="11">
        <v>40</v>
      </c>
      <c r="F35" s="11">
        <f aca="true" t="shared" si="14" ref="F35:F43">D35*E35</f>
        <v>1200</v>
      </c>
      <c r="G35" s="12">
        <f>D35*E35^3/12</f>
        <v>160000</v>
      </c>
      <c r="H35" s="12">
        <f>D35*E35^2/6</f>
        <v>8000</v>
      </c>
      <c r="I35" s="38">
        <v>441.967</v>
      </c>
      <c r="J35" s="38">
        <v>-38.017</v>
      </c>
      <c r="K35" s="26">
        <f aca="true" t="shared" si="15" ref="K35:K43">J35*100/I35</f>
        <v>-8.601773435573245</v>
      </c>
      <c r="L35" s="14">
        <f aca="true" t="shared" si="16" ref="L35:L43">E35/6</f>
        <v>6.666666666666667</v>
      </c>
      <c r="M35" s="14">
        <f aca="true" t="shared" si="17" ref="M35:M43">I35*1000/F35/100</f>
        <v>3.6830583333333333</v>
      </c>
      <c r="N35" s="14">
        <f aca="true" t="shared" si="18" ref="N35:N43">J35*1000/H35</f>
        <v>-4.752125</v>
      </c>
      <c r="O35" s="22">
        <f aca="true" t="shared" si="19" ref="O35:O43">M35+N35</f>
        <v>-1.069066666666667</v>
      </c>
      <c r="P35" s="83" t="s">
        <v>58</v>
      </c>
    </row>
    <row r="36" spans="1:16" ht="15">
      <c r="A36" s="89" t="s">
        <v>31</v>
      </c>
      <c r="B36" s="51">
        <v>28</v>
      </c>
      <c r="C36" s="37">
        <f t="shared" si="13"/>
        <v>15.866666666666667</v>
      </c>
      <c r="D36" s="11">
        <v>40</v>
      </c>
      <c r="E36" s="11">
        <v>30</v>
      </c>
      <c r="F36" s="11">
        <f t="shared" si="14"/>
        <v>1200</v>
      </c>
      <c r="G36" s="12">
        <f>D36*E36^3/12</f>
        <v>90000</v>
      </c>
      <c r="H36" s="33">
        <f>D36*E36^2/6</f>
        <v>6000</v>
      </c>
      <c r="I36" s="38">
        <v>570.037</v>
      </c>
      <c r="J36" s="38">
        <v>23.5889</v>
      </c>
      <c r="K36" s="14">
        <f t="shared" si="15"/>
        <v>4.138134892998173</v>
      </c>
      <c r="L36" s="14">
        <f t="shared" si="16"/>
        <v>5</v>
      </c>
      <c r="M36" s="14">
        <f t="shared" si="17"/>
        <v>4.750308333333333</v>
      </c>
      <c r="N36" s="14">
        <f t="shared" si="18"/>
        <v>3.931483333333333</v>
      </c>
      <c r="O36" s="22">
        <f t="shared" si="19"/>
        <v>8.681791666666665</v>
      </c>
      <c r="P36" s="83" t="s">
        <v>58</v>
      </c>
    </row>
    <row r="37" spans="1:16" ht="15">
      <c r="A37" s="89" t="s">
        <v>32</v>
      </c>
      <c r="B37" s="51">
        <v>28</v>
      </c>
      <c r="C37" s="37">
        <f t="shared" si="13"/>
        <v>15.866666666666667</v>
      </c>
      <c r="D37" s="11">
        <v>40</v>
      </c>
      <c r="E37" s="11">
        <v>30</v>
      </c>
      <c r="F37" s="11">
        <f t="shared" si="14"/>
        <v>1200</v>
      </c>
      <c r="G37" s="12">
        <f>D37*E37^3/12</f>
        <v>90000</v>
      </c>
      <c r="H37" s="12">
        <f>D37*E37^2/6</f>
        <v>6000</v>
      </c>
      <c r="I37" s="38">
        <v>469.859</v>
      </c>
      <c r="J37" s="38">
        <v>6.8592</v>
      </c>
      <c r="K37" s="14">
        <f t="shared" si="15"/>
        <v>1.4598422079815436</v>
      </c>
      <c r="L37" s="14">
        <f t="shared" si="16"/>
        <v>5</v>
      </c>
      <c r="M37" s="14">
        <f t="shared" si="17"/>
        <v>3.9154916666666666</v>
      </c>
      <c r="N37" s="14">
        <f t="shared" si="18"/>
        <v>1.1432000000000002</v>
      </c>
      <c r="O37" s="22">
        <f t="shared" si="19"/>
        <v>5.058691666666666</v>
      </c>
      <c r="P37" s="83" t="s">
        <v>58</v>
      </c>
    </row>
    <row r="38" spans="1:16" ht="15">
      <c r="A38" s="89" t="s">
        <v>33</v>
      </c>
      <c r="B38" s="51">
        <v>28</v>
      </c>
      <c r="C38" s="37">
        <f t="shared" si="13"/>
        <v>15.866666666666667</v>
      </c>
      <c r="D38" s="11">
        <v>40</v>
      </c>
      <c r="E38" s="11">
        <v>30</v>
      </c>
      <c r="F38" s="11">
        <f t="shared" si="14"/>
        <v>1200</v>
      </c>
      <c r="G38" s="12">
        <f>D38*E38^3/12</f>
        <v>90000</v>
      </c>
      <c r="H38" s="12">
        <f>D38*E38^2/6</f>
        <v>6000</v>
      </c>
      <c r="I38" s="38">
        <v>456.824</v>
      </c>
      <c r="J38" s="38">
        <v>12.0615</v>
      </c>
      <c r="K38" s="14">
        <f t="shared" si="15"/>
        <v>2.640294730574576</v>
      </c>
      <c r="L38" s="14">
        <f t="shared" si="16"/>
        <v>5</v>
      </c>
      <c r="M38" s="14">
        <f t="shared" si="17"/>
        <v>3.8068666666666666</v>
      </c>
      <c r="N38" s="14">
        <f t="shared" si="18"/>
        <v>2.01025</v>
      </c>
      <c r="O38" s="22">
        <f t="shared" si="19"/>
        <v>5.817116666666667</v>
      </c>
      <c r="P38" s="83" t="s">
        <v>58</v>
      </c>
    </row>
    <row r="39" spans="1:16" ht="15">
      <c r="A39" s="89" t="s">
        <v>34</v>
      </c>
      <c r="B39" s="51">
        <v>28</v>
      </c>
      <c r="C39" s="37">
        <f t="shared" si="13"/>
        <v>15.866666666666667</v>
      </c>
      <c r="D39" s="11">
        <v>30</v>
      </c>
      <c r="E39" s="11">
        <v>40</v>
      </c>
      <c r="F39" s="11">
        <f t="shared" si="14"/>
        <v>1200</v>
      </c>
      <c r="G39" s="12">
        <f>D39*E39^3/12</f>
        <v>160000</v>
      </c>
      <c r="H39" s="12">
        <f>D39*E39^2/6</f>
        <v>8000</v>
      </c>
      <c r="I39" s="38">
        <v>716.853</v>
      </c>
      <c r="J39" s="38">
        <v>22.6215</v>
      </c>
      <c r="K39" s="26">
        <f t="shared" si="15"/>
        <v>3.1556678984394293</v>
      </c>
      <c r="L39" s="14">
        <f t="shared" si="16"/>
        <v>6.666666666666667</v>
      </c>
      <c r="M39" s="14">
        <f t="shared" si="17"/>
        <v>5.973775000000001</v>
      </c>
      <c r="N39" s="14">
        <f t="shared" si="18"/>
        <v>2.8276875</v>
      </c>
      <c r="O39" s="22">
        <f t="shared" si="19"/>
        <v>8.801462500000001</v>
      </c>
      <c r="P39" s="83" t="s">
        <v>58</v>
      </c>
    </row>
    <row r="40" spans="1:16" ht="15">
      <c r="A40" s="89" t="s">
        <v>36</v>
      </c>
      <c r="B40" s="51">
        <v>28</v>
      </c>
      <c r="C40" s="37">
        <f t="shared" si="13"/>
        <v>15.866666666666667</v>
      </c>
      <c r="D40" s="11">
        <v>30</v>
      </c>
      <c r="E40" s="11">
        <v>40</v>
      </c>
      <c r="F40" s="11">
        <f t="shared" si="14"/>
        <v>1200</v>
      </c>
      <c r="G40" s="12">
        <f>D40*E40^3/12</f>
        <v>160000</v>
      </c>
      <c r="H40" s="12">
        <f>D40*E40^2/6</f>
        <v>8000</v>
      </c>
      <c r="I40" s="38">
        <v>743.842</v>
      </c>
      <c r="J40" s="38">
        <v>24.1655</v>
      </c>
      <c r="K40" s="26">
        <f t="shared" si="15"/>
        <v>3.2487409960717466</v>
      </c>
      <c r="L40" s="14">
        <f t="shared" si="16"/>
        <v>6.666666666666667</v>
      </c>
      <c r="M40" s="14">
        <f t="shared" si="17"/>
        <v>6.198683333333333</v>
      </c>
      <c r="N40" s="14">
        <f t="shared" si="18"/>
        <v>3.0206875</v>
      </c>
      <c r="O40" s="22">
        <f t="shared" si="19"/>
        <v>9.219370833333333</v>
      </c>
      <c r="P40" s="83" t="s">
        <v>58</v>
      </c>
    </row>
    <row r="41" spans="1:16" ht="15">
      <c r="A41" s="89" t="s">
        <v>37</v>
      </c>
      <c r="B41" s="51">
        <v>28</v>
      </c>
      <c r="C41" s="37">
        <f t="shared" si="13"/>
        <v>15.866666666666667</v>
      </c>
      <c r="D41" s="11">
        <v>40</v>
      </c>
      <c r="E41" s="11">
        <v>30</v>
      </c>
      <c r="F41" s="11">
        <f t="shared" si="14"/>
        <v>1200</v>
      </c>
      <c r="G41" s="12">
        <f>D41*E41^3/12</f>
        <v>90000</v>
      </c>
      <c r="H41" s="12">
        <f>D41*E41^2/6</f>
        <v>6000</v>
      </c>
      <c r="I41" s="38">
        <v>573.179</v>
      </c>
      <c r="J41" s="38">
        <v>23.3079</v>
      </c>
      <c r="K41" s="14">
        <f t="shared" si="15"/>
        <v>4.066426020492726</v>
      </c>
      <c r="L41" s="14">
        <f t="shared" si="16"/>
        <v>5</v>
      </c>
      <c r="M41" s="14">
        <f t="shared" si="17"/>
        <v>4.776491666666667</v>
      </c>
      <c r="N41" s="14">
        <f t="shared" si="18"/>
        <v>3.88465</v>
      </c>
      <c r="O41" s="22">
        <f t="shared" si="19"/>
        <v>8.661141666666667</v>
      </c>
      <c r="P41" s="83" t="s">
        <v>58</v>
      </c>
    </row>
    <row r="42" spans="1:16" ht="15">
      <c r="A42" s="89" t="s">
        <v>38</v>
      </c>
      <c r="B42" s="51">
        <v>28</v>
      </c>
      <c r="C42" s="37">
        <f t="shared" si="13"/>
        <v>15.866666666666667</v>
      </c>
      <c r="D42" s="11">
        <v>40</v>
      </c>
      <c r="E42" s="11">
        <v>30</v>
      </c>
      <c r="F42" s="11">
        <f t="shared" si="14"/>
        <v>1200</v>
      </c>
      <c r="G42" s="12">
        <f>D42*E42^3/12</f>
        <v>90000</v>
      </c>
      <c r="H42" s="32">
        <f>D42*E42^2/6</f>
        <v>6000</v>
      </c>
      <c r="I42" s="38">
        <v>474.142</v>
      </c>
      <c r="J42" s="38">
        <v>6.5701</v>
      </c>
      <c r="K42" s="14">
        <f t="shared" si="15"/>
        <v>1.385681926511467</v>
      </c>
      <c r="L42" s="14">
        <f t="shared" si="16"/>
        <v>5</v>
      </c>
      <c r="M42" s="14">
        <f t="shared" si="17"/>
        <v>3.9511833333333333</v>
      </c>
      <c r="N42" s="14">
        <f t="shared" si="18"/>
        <v>1.0950166666666667</v>
      </c>
      <c r="O42" s="22">
        <f t="shared" si="19"/>
        <v>5.0462</v>
      </c>
      <c r="P42" s="83" t="s">
        <v>58</v>
      </c>
    </row>
    <row r="43" spans="1:16" ht="15">
      <c r="A43" s="89" t="s">
        <v>39</v>
      </c>
      <c r="B43" s="51">
        <v>28</v>
      </c>
      <c r="C43" s="37">
        <f t="shared" si="13"/>
        <v>15.866666666666667</v>
      </c>
      <c r="D43" s="11">
        <v>40</v>
      </c>
      <c r="E43" s="11">
        <v>30</v>
      </c>
      <c r="F43" s="11">
        <f t="shared" si="14"/>
        <v>1200</v>
      </c>
      <c r="G43" s="12">
        <f>D43*E43^3/12</f>
        <v>90000</v>
      </c>
      <c r="H43" s="12">
        <f>D43*E43^2/6</f>
        <v>6000</v>
      </c>
      <c r="I43" s="38">
        <v>459.176</v>
      </c>
      <c r="J43" s="38">
        <v>11.9857</v>
      </c>
      <c r="K43" s="14">
        <f t="shared" si="15"/>
        <v>2.6102627315016464</v>
      </c>
      <c r="L43" s="14">
        <f t="shared" si="16"/>
        <v>5</v>
      </c>
      <c r="M43" s="14">
        <f t="shared" si="17"/>
        <v>3.8264666666666667</v>
      </c>
      <c r="N43" s="14">
        <f t="shared" si="18"/>
        <v>1.9976166666666664</v>
      </c>
      <c r="O43" s="22">
        <f t="shared" si="19"/>
        <v>5.824083333333333</v>
      </c>
      <c r="P43" s="83" t="s">
        <v>58</v>
      </c>
    </row>
    <row r="44" spans="1:16" ht="15">
      <c r="A44" s="87" t="s">
        <v>67</v>
      </c>
      <c r="B44" s="62"/>
      <c r="C44" s="63"/>
      <c r="D44" s="64"/>
      <c r="E44" s="64"/>
      <c r="F44" s="64"/>
      <c r="G44" s="65"/>
      <c r="H44" s="65"/>
      <c r="I44" s="66"/>
      <c r="J44" s="66"/>
      <c r="K44" s="67"/>
      <c r="L44" s="67"/>
      <c r="M44" s="67"/>
      <c r="N44" s="67"/>
      <c r="O44" s="67"/>
      <c r="P44" s="82"/>
    </row>
    <row r="45" spans="1:16" ht="15">
      <c r="A45" s="91" t="s">
        <v>41</v>
      </c>
      <c r="B45" s="29">
        <v>28</v>
      </c>
      <c r="C45" s="68">
        <f>0.85*B45/1.5</f>
        <v>15.866666666666667</v>
      </c>
      <c r="D45" s="10">
        <v>30</v>
      </c>
      <c r="E45" s="10">
        <v>30</v>
      </c>
      <c r="F45" s="10">
        <f>D45*E45</f>
        <v>900</v>
      </c>
      <c r="G45" s="21">
        <f>E45^4/12</f>
        <v>67500</v>
      </c>
      <c r="H45" s="21">
        <f>D45*E45^2/6</f>
        <v>4500</v>
      </c>
      <c r="I45" s="19">
        <v>261.607</v>
      </c>
      <c r="J45" s="19">
        <v>5.1164</v>
      </c>
      <c r="K45" s="13">
        <f>J45*100/I45</f>
        <v>1.9557580645777823</v>
      </c>
      <c r="L45" s="13">
        <f>E45/6</f>
        <v>5</v>
      </c>
      <c r="M45" s="13">
        <f>I45*10/F45</f>
        <v>2.9067444444444446</v>
      </c>
      <c r="N45" s="13">
        <f>J45*1000/H45</f>
        <v>1.1369777777777776</v>
      </c>
      <c r="O45" s="80">
        <f>M45+N45</f>
        <v>4.043722222222222</v>
      </c>
      <c r="P45" s="82" t="s">
        <v>58</v>
      </c>
    </row>
    <row r="46" spans="1:16" ht="15">
      <c r="A46" s="91" t="s">
        <v>43</v>
      </c>
      <c r="B46" s="29">
        <v>28</v>
      </c>
      <c r="C46" s="68">
        <f>0.85*B46/1.5</f>
        <v>15.866666666666667</v>
      </c>
      <c r="D46" s="10">
        <v>30</v>
      </c>
      <c r="E46" s="10">
        <v>30</v>
      </c>
      <c r="F46" s="10">
        <f>D46*E46</f>
        <v>900</v>
      </c>
      <c r="G46" s="21">
        <f>E46^4/12</f>
        <v>67500</v>
      </c>
      <c r="H46" s="21">
        <f>D46*E46^2/6</f>
        <v>4500</v>
      </c>
      <c r="I46" s="19">
        <v>262.46</v>
      </c>
      <c r="J46" s="19">
        <v>5.9668</v>
      </c>
      <c r="K46" s="13">
        <f>J46*100/I46</f>
        <v>2.273413091518708</v>
      </c>
      <c r="L46" s="13">
        <f>E46/6</f>
        <v>5</v>
      </c>
      <c r="M46" s="13">
        <f>I46*10/F46</f>
        <v>2.9162222222222223</v>
      </c>
      <c r="N46" s="13">
        <f>J46*1000/H46</f>
        <v>1.3259555555555556</v>
      </c>
      <c r="O46" s="80">
        <f>M46+N46</f>
        <v>4.242177777777778</v>
      </c>
      <c r="P46" s="82" t="s">
        <v>58</v>
      </c>
    </row>
    <row r="47" spans="1:16" ht="15">
      <c r="A47" s="87" t="s">
        <v>68</v>
      </c>
      <c r="B47" s="70"/>
      <c r="C47" s="71"/>
      <c r="D47" s="10"/>
      <c r="E47" s="10"/>
      <c r="F47" s="70"/>
      <c r="G47" s="65"/>
      <c r="H47" s="65"/>
      <c r="I47" s="70"/>
      <c r="J47" s="70"/>
      <c r="K47" s="70"/>
      <c r="L47" s="70"/>
      <c r="M47" s="70"/>
      <c r="N47" s="70"/>
      <c r="O47" s="70"/>
      <c r="P47" s="82" t="s">
        <v>2</v>
      </c>
    </row>
    <row r="48" spans="1:16" ht="15">
      <c r="A48" s="92">
        <v>66</v>
      </c>
      <c r="B48" s="29">
        <v>28</v>
      </c>
      <c r="C48" s="72">
        <f>0.85*B48/1.5</f>
        <v>15.866666666666667</v>
      </c>
      <c r="D48" s="10">
        <v>30</v>
      </c>
      <c r="E48" s="10">
        <v>30</v>
      </c>
      <c r="F48" s="10">
        <f>D48*E48</f>
        <v>900</v>
      </c>
      <c r="G48" s="21">
        <f>D48*E48^3/12</f>
        <v>67500</v>
      </c>
      <c r="H48" s="21">
        <f>D48*E48^2/6</f>
        <v>4500</v>
      </c>
      <c r="I48" s="19">
        <v>251.633</v>
      </c>
      <c r="J48" s="19">
        <v>-0.1053</v>
      </c>
      <c r="K48" s="13">
        <f>J48*100/I48</f>
        <v>-0.04184665763234552</v>
      </c>
      <c r="L48" s="13">
        <f>E48/6</f>
        <v>5</v>
      </c>
      <c r="M48" s="13">
        <f>I48*1000/F48/100</f>
        <v>2.7959222222222224</v>
      </c>
      <c r="N48" s="13">
        <f>J48*1000/H48</f>
        <v>-0.023400000000000004</v>
      </c>
      <c r="O48" s="80">
        <f>M48+N48</f>
        <v>2.7725222222222223</v>
      </c>
      <c r="P48" s="82" t="s">
        <v>58</v>
      </c>
    </row>
    <row r="49" spans="1:16" ht="15">
      <c r="A49" s="91" t="s">
        <v>45</v>
      </c>
      <c r="B49" s="29">
        <v>28</v>
      </c>
      <c r="C49" s="72">
        <f>0.85*B49/1.5</f>
        <v>15.866666666666667</v>
      </c>
      <c r="D49" s="10">
        <v>30</v>
      </c>
      <c r="E49" s="10">
        <v>30</v>
      </c>
      <c r="F49" s="10">
        <f>D49*E49</f>
        <v>900</v>
      </c>
      <c r="G49" s="21">
        <f>D49*E49^3/12</f>
        <v>67500</v>
      </c>
      <c r="H49" s="21">
        <f>D49*E49^2/6</f>
        <v>4500</v>
      </c>
      <c r="I49" s="19">
        <v>228.896</v>
      </c>
      <c r="J49" s="19">
        <v>-2.5617</v>
      </c>
      <c r="K49" s="13">
        <f>J49*100/I49</f>
        <v>-1.1191545505382359</v>
      </c>
      <c r="L49" s="13">
        <f>E49/6</f>
        <v>5</v>
      </c>
      <c r="M49" s="13">
        <f>I49*1000/F49/100</f>
        <v>2.5432888888888887</v>
      </c>
      <c r="N49" s="13">
        <f>J49*1000/H49</f>
        <v>-0.5692666666666667</v>
      </c>
      <c r="O49" s="80">
        <f>M49+N49</f>
        <v>1.9740222222222221</v>
      </c>
      <c r="P49" s="82" t="s">
        <v>58</v>
      </c>
    </row>
    <row r="50" spans="1:16" ht="15">
      <c r="A50" s="91" t="s">
        <v>46</v>
      </c>
      <c r="B50" s="29">
        <v>28</v>
      </c>
      <c r="C50" s="72">
        <f>0.85*B50/1.5</f>
        <v>15.866666666666667</v>
      </c>
      <c r="D50" s="10">
        <v>30</v>
      </c>
      <c r="E50" s="10">
        <v>30</v>
      </c>
      <c r="F50" s="10">
        <f>D50*E50</f>
        <v>900</v>
      </c>
      <c r="G50" s="21">
        <f>D50*E50^3/12</f>
        <v>67500</v>
      </c>
      <c r="H50" s="21">
        <f>D50*E50^2/6</f>
        <v>4500</v>
      </c>
      <c r="I50" s="19">
        <v>273.141</v>
      </c>
      <c r="J50" s="19">
        <v>11.5964</v>
      </c>
      <c r="K50" s="13">
        <f>J50*100/I50</f>
        <v>4.245572799396648</v>
      </c>
      <c r="L50" s="13">
        <f>E50/6</f>
        <v>5</v>
      </c>
      <c r="M50" s="13">
        <f>I50*1000/F50/100</f>
        <v>3.0349</v>
      </c>
      <c r="N50" s="13">
        <f>J50*1000/H50</f>
        <v>2.5769777777777776</v>
      </c>
      <c r="O50" s="80">
        <f>M50+N50</f>
        <v>5.611877777777778</v>
      </c>
      <c r="P50" s="82" t="s">
        <v>58</v>
      </c>
    </row>
    <row r="51" spans="1:16" ht="15">
      <c r="A51" s="91" t="s">
        <v>47</v>
      </c>
      <c r="B51" s="29">
        <v>28</v>
      </c>
      <c r="C51" s="72">
        <f>0.85*B51/1.5</f>
        <v>15.866666666666667</v>
      </c>
      <c r="D51" s="10">
        <v>30</v>
      </c>
      <c r="E51" s="10">
        <v>30</v>
      </c>
      <c r="F51" s="10">
        <f>D51*E51</f>
        <v>900</v>
      </c>
      <c r="G51" s="21">
        <f>D51*E51^3/12</f>
        <v>67500</v>
      </c>
      <c r="H51" s="21">
        <f>D51*E51^2/6</f>
        <v>4500</v>
      </c>
      <c r="I51" s="19">
        <v>275.412</v>
      </c>
      <c r="J51" s="19">
        <v>12.1068</v>
      </c>
      <c r="K51" s="13">
        <f>J51*100/I51</f>
        <v>4.395886889460155</v>
      </c>
      <c r="L51" s="13">
        <f>E51/6</f>
        <v>5</v>
      </c>
      <c r="M51" s="13">
        <f>I51*1000/F51/100</f>
        <v>3.0601333333333334</v>
      </c>
      <c r="N51" s="13">
        <f>J51*1000/H51</f>
        <v>2.6904</v>
      </c>
      <c r="O51" s="80">
        <f>M51+N51</f>
        <v>5.750533333333333</v>
      </c>
      <c r="P51" s="82" t="s">
        <v>58</v>
      </c>
    </row>
    <row r="52" spans="1:16" ht="14.25">
      <c r="A52" s="87" t="s">
        <v>69</v>
      </c>
      <c r="B52" s="70"/>
      <c r="C52" s="73"/>
      <c r="D52" s="10"/>
      <c r="E52" s="10"/>
      <c r="F52" s="70"/>
      <c r="G52" s="65"/>
      <c r="H52" s="65"/>
      <c r="I52" s="71"/>
      <c r="J52" s="70"/>
      <c r="K52" s="73"/>
      <c r="L52" s="70"/>
      <c r="M52" s="73"/>
      <c r="N52" s="70"/>
      <c r="O52" s="73"/>
      <c r="P52" s="112"/>
    </row>
    <row r="53" spans="1:16" ht="15">
      <c r="A53" s="91" t="s">
        <v>49</v>
      </c>
      <c r="B53" s="29">
        <v>28</v>
      </c>
      <c r="C53" s="72">
        <f aca="true" t="shared" si="20" ref="C53:C59">0.85*B53/1.5</f>
        <v>15.866666666666667</v>
      </c>
      <c r="D53" s="10">
        <v>30</v>
      </c>
      <c r="E53" s="10">
        <v>30</v>
      </c>
      <c r="F53" s="10">
        <f aca="true" t="shared" si="21" ref="F53:F59">D53*E53</f>
        <v>900</v>
      </c>
      <c r="G53" s="21">
        <f>D53*E53^3/12</f>
        <v>67500</v>
      </c>
      <c r="H53" s="21">
        <f>D53*E53^2/6</f>
        <v>4500</v>
      </c>
      <c r="I53" s="19">
        <v>287.864</v>
      </c>
      <c r="J53" s="19">
        <v>15.9776</v>
      </c>
      <c r="K53" s="13">
        <f aca="true" t="shared" si="22" ref="K53:K59">J53*100/I53</f>
        <v>5.550398799433066</v>
      </c>
      <c r="L53" s="13">
        <f aca="true" t="shared" si="23" ref="L53:L59">E53/6</f>
        <v>5</v>
      </c>
      <c r="M53" s="13">
        <f aca="true" t="shared" si="24" ref="M53:M59">I53*1000/F53/100</f>
        <v>3.198488888888889</v>
      </c>
      <c r="N53" s="13">
        <f aca="true" t="shared" si="25" ref="N53:N59">J53*1000/H53</f>
        <v>3.550577777777778</v>
      </c>
      <c r="O53" s="80">
        <f aca="true" t="shared" si="26" ref="O53:O59">M53+N53</f>
        <v>6.749066666666667</v>
      </c>
      <c r="P53" s="82" t="s">
        <v>58</v>
      </c>
    </row>
    <row r="54" spans="1:16" ht="15">
      <c r="A54" s="91" t="s">
        <v>50</v>
      </c>
      <c r="B54" s="29">
        <v>28</v>
      </c>
      <c r="C54" s="72">
        <f t="shared" si="20"/>
        <v>15.866666666666667</v>
      </c>
      <c r="D54" s="10">
        <v>30</v>
      </c>
      <c r="E54" s="10">
        <v>30</v>
      </c>
      <c r="F54" s="10">
        <f t="shared" si="21"/>
        <v>900</v>
      </c>
      <c r="G54" s="21">
        <f aca="true" t="shared" si="27" ref="G54:G59">D54*E54^3/12</f>
        <v>67500</v>
      </c>
      <c r="H54" s="21">
        <f>D54*E54^2/6</f>
        <v>4500</v>
      </c>
      <c r="I54" s="19">
        <v>232.326</v>
      </c>
      <c r="J54" s="19">
        <v>6.2652</v>
      </c>
      <c r="K54" s="13">
        <f t="shared" si="22"/>
        <v>2.696727873763591</v>
      </c>
      <c r="L54" s="13">
        <f t="shared" si="23"/>
        <v>5</v>
      </c>
      <c r="M54" s="13">
        <f t="shared" si="24"/>
        <v>2.5814</v>
      </c>
      <c r="N54" s="13">
        <f t="shared" si="25"/>
        <v>1.3922666666666665</v>
      </c>
      <c r="O54" s="80">
        <f t="shared" si="26"/>
        <v>3.9736666666666665</v>
      </c>
      <c r="P54" s="82" t="s">
        <v>58</v>
      </c>
    </row>
    <row r="55" spans="1:16" ht="15">
      <c r="A55" s="91" t="s">
        <v>51</v>
      </c>
      <c r="B55" s="29">
        <v>28</v>
      </c>
      <c r="C55" s="72">
        <f t="shared" si="20"/>
        <v>15.866666666666667</v>
      </c>
      <c r="D55" s="10">
        <v>30</v>
      </c>
      <c r="E55" s="10">
        <v>30</v>
      </c>
      <c r="F55" s="10">
        <f t="shared" si="21"/>
        <v>900</v>
      </c>
      <c r="G55" s="21">
        <f t="shared" si="27"/>
        <v>67500</v>
      </c>
      <c r="H55" s="21">
        <f>D55*E55^2/6</f>
        <v>4500</v>
      </c>
      <c r="I55" s="19">
        <v>225.632</v>
      </c>
      <c r="J55" s="19">
        <v>9.4555</v>
      </c>
      <c r="K55" s="13">
        <f t="shared" si="22"/>
        <v>4.190673308750532</v>
      </c>
      <c r="L55" s="13">
        <f t="shared" si="23"/>
        <v>5</v>
      </c>
      <c r="M55" s="13">
        <f t="shared" si="24"/>
        <v>2.507022222222222</v>
      </c>
      <c r="N55" s="13">
        <f t="shared" si="25"/>
        <v>2.1012222222222223</v>
      </c>
      <c r="O55" s="80">
        <f t="shared" si="26"/>
        <v>4.608244444444445</v>
      </c>
      <c r="P55" s="82" t="s">
        <v>58</v>
      </c>
    </row>
    <row r="56" spans="1:16" ht="15">
      <c r="A56" s="91" t="s">
        <v>52</v>
      </c>
      <c r="B56" s="29">
        <v>28</v>
      </c>
      <c r="C56" s="72">
        <f t="shared" si="20"/>
        <v>15.866666666666667</v>
      </c>
      <c r="D56" s="10">
        <v>30</v>
      </c>
      <c r="E56" s="10">
        <v>30</v>
      </c>
      <c r="F56" s="10">
        <f t="shared" si="21"/>
        <v>900</v>
      </c>
      <c r="G56" s="21">
        <f t="shared" si="27"/>
        <v>67500</v>
      </c>
      <c r="H56" s="21">
        <f>D56*E56^2/6</f>
        <v>4500</v>
      </c>
      <c r="I56" s="19">
        <v>358.161</v>
      </c>
      <c r="J56" s="19">
        <v>17.3918</v>
      </c>
      <c r="K56" s="74">
        <f t="shared" si="22"/>
        <v>4.855860911712889</v>
      </c>
      <c r="L56" s="13">
        <f t="shared" si="23"/>
        <v>5</v>
      </c>
      <c r="M56" s="13">
        <f t="shared" si="24"/>
        <v>3.9795666666666665</v>
      </c>
      <c r="N56" s="13">
        <f t="shared" si="25"/>
        <v>3.864844444444444</v>
      </c>
      <c r="O56" s="80">
        <f t="shared" si="26"/>
        <v>7.844411111111111</v>
      </c>
      <c r="P56" s="82" t="s">
        <v>58</v>
      </c>
    </row>
    <row r="57" spans="1:16" ht="15">
      <c r="A57" s="91" t="s">
        <v>54</v>
      </c>
      <c r="B57" s="29">
        <v>28</v>
      </c>
      <c r="C57" s="72">
        <f t="shared" si="20"/>
        <v>15.866666666666667</v>
      </c>
      <c r="D57" s="10">
        <v>30</v>
      </c>
      <c r="E57" s="10">
        <v>30</v>
      </c>
      <c r="F57" s="10">
        <f t="shared" si="21"/>
        <v>900</v>
      </c>
      <c r="G57" s="21">
        <f t="shared" si="27"/>
        <v>67500</v>
      </c>
      <c r="H57" s="21">
        <f>D57*E57^2/6</f>
        <v>4500</v>
      </c>
      <c r="I57" s="19">
        <v>356.914</v>
      </c>
      <c r="J57" s="19">
        <v>20.0687</v>
      </c>
      <c r="K57" s="74">
        <f t="shared" si="22"/>
        <v>5.622839115305087</v>
      </c>
      <c r="L57" s="13">
        <f t="shared" si="23"/>
        <v>5</v>
      </c>
      <c r="M57" s="13">
        <f t="shared" si="24"/>
        <v>3.965711111111111</v>
      </c>
      <c r="N57" s="13">
        <f t="shared" si="25"/>
        <v>4.459711111111111</v>
      </c>
      <c r="O57" s="80">
        <f t="shared" si="26"/>
        <v>8.425422222222222</v>
      </c>
      <c r="P57" s="82" t="s">
        <v>58</v>
      </c>
    </row>
    <row r="58" spans="1:16" ht="15">
      <c r="A58" s="91" t="s">
        <v>56</v>
      </c>
      <c r="B58" s="29">
        <v>28</v>
      </c>
      <c r="C58" s="72">
        <f t="shared" si="20"/>
        <v>15.866666666666667</v>
      </c>
      <c r="D58" s="10">
        <v>30</v>
      </c>
      <c r="E58" s="10">
        <v>30</v>
      </c>
      <c r="F58" s="10">
        <f t="shared" si="21"/>
        <v>900</v>
      </c>
      <c r="G58" s="21">
        <f t="shared" si="27"/>
        <v>67500</v>
      </c>
      <c r="H58" s="21">
        <f>D58*E58^2/6</f>
        <v>4500</v>
      </c>
      <c r="I58" s="19">
        <v>233.045</v>
      </c>
      <c r="J58" s="19">
        <v>6.0057</v>
      </c>
      <c r="K58" s="13">
        <f t="shared" si="22"/>
        <v>2.5770559334034204</v>
      </c>
      <c r="L58" s="13">
        <f t="shared" si="23"/>
        <v>5</v>
      </c>
      <c r="M58" s="13">
        <f t="shared" si="24"/>
        <v>2.5893888888888887</v>
      </c>
      <c r="N58" s="13">
        <f t="shared" si="25"/>
        <v>1.3346</v>
      </c>
      <c r="O58" s="80">
        <f t="shared" si="26"/>
        <v>3.9239888888888887</v>
      </c>
      <c r="P58" s="82" t="s">
        <v>58</v>
      </c>
    </row>
    <row r="59" spans="1:16" ht="15.75" thickBot="1">
      <c r="A59" s="93" t="s">
        <v>57</v>
      </c>
      <c r="B59" s="29">
        <v>28</v>
      </c>
      <c r="C59" s="72">
        <f t="shared" si="20"/>
        <v>15.866666666666667</v>
      </c>
      <c r="D59" s="10">
        <v>30</v>
      </c>
      <c r="E59" s="10">
        <v>30</v>
      </c>
      <c r="F59" s="10">
        <f t="shared" si="21"/>
        <v>900</v>
      </c>
      <c r="G59" s="21">
        <f t="shared" si="27"/>
        <v>67500</v>
      </c>
      <c r="H59" s="21">
        <f>D59*E59^2/6</f>
        <v>4500</v>
      </c>
      <c r="I59" s="19">
        <v>226.202</v>
      </c>
      <c r="J59" s="19">
        <v>9.2954</v>
      </c>
      <c r="K59" s="13">
        <f t="shared" si="22"/>
        <v>4.109335903307663</v>
      </c>
      <c r="L59" s="13">
        <f t="shared" si="23"/>
        <v>5</v>
      </c>
      <c r="M59" s="13">
        <f t="shared" si="24"/>
        <v>2.5133555555555556</v>
      </c>
      <c r="N59" s="13">
        <f t="shared" si="25"/>
        <v>2.0656444444444446</v>
      </c>
      <c r="O59" s="80">
        <f t="shared" si="26"/>
        <v>4.579000000000001</v>
      </c>
      <c r="P59" s="84" t="s">
        <v>58</v>
      </c>
    </row>
  </sheetData>
  <sheetProtection/>
  <mergeCells count="2">
    <mergeCell ref="B1:O1"/>
    <mergeCell ref="R2:AE15"/>
  </mergeCells>
  <printOptions/>
  <pageMargins left="0.25" right="0.25" top="0.75" bottom="0.75" header="0.3" footer="0.3"/>
  <pageSetup fitToHeight="1" fitToWidth="1" horizontalDpi="1200" verticalDpi="1200" orientation="portrait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"/>
  <sheetViews>
    <sheetView tabSelected="1" zoomScale="60" zoomScaleNormal="60" zoomScalePageLayoutView="0" workbookViewId="0" topLeftCell="A1">
      <selection activeCell="Q21" sqref="A1:Q21"/>
    </sheetView>
  </sheetViews>
  <sheetFormatPr defaultColWidth="9.140625" defaultRowHeight="12.75"/>
  <cols>
    <col min="1" max="1" width="31.7109375" style="0" customWidth="1"/>
    <col min="4" max="4" width="11.28125" style="0" customWidth="1"/>
    <col min="5" max="5" width="13.140625" style="0" customWidth="1"/>
    <col min="6" max="6" width="10.140625" style="0" customWidth="1"/>
    <col min="7" max="7" width="12.140625" style="0" customWidth="1"/>
    <col min="8" max="8" width="14.57421875" style="0" customWidth="1"/>
    <col min="9" max="9" width="11.140625" style="0" customWidth="1"/>
    <col min="10" max="10" width="13.57421875" style="0" customWidth="1"/>
    <col min="11" max="11" width="12.140625" style="0" customWidth="1"/>
    <col min="12" max="12" width="18.7109375" style="0" customWidth="1"/>
    <col min="13" max="13" width="11.28125" style="0" customWidth="1"/>
    <col min="14" max="14" width="9.8515625" style="0" customWidth="1"/>
    <col min="15" max="15" width="13.7109375" style="0" customWidth="1"/>
    <col min="16" max="16" width="17.57421875" style="0" customWidth="1"/>
  </cols>
  <sheetData>
    <row r="1" spans="2:32" ht="35.25" customHeight="1">
      <c r="B1" s="125" t="s">
        <v>13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/>
      <c r="P1" s="129" t="s">
        <v>20</v>
      </c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2:32" ht="20.25" thickBot="1">
      <c r="B2" s="42" t="s">
        <v>17</v>
      </c>
      <c r="C2" s="18" t="s">
        <v>18</v>
      </c>
      <c r="D2" s="41" t="s">
        <v>4</v>
      </c>
      <c r="E2" s="41" t="s">
        <v>5</v>
      </c>
      <c r="F2" s="41" t="s">
        <v>1</v>
      </c>
      <c r="G2" s="3" t="s">
        <v>3</v>
      </c>
      <c r="H2" s="3" t="s">
        <v>6</v>
      </c>
      <c r="I2" s="3" t="s">
        <v>9</v>
      </c>
      <c r="J2" s="3" t="s">
        <v>10</v>
      </c>
      <c r="K2" s="3" t="s">
        <v>12</v>
      </c>
      <c r="L2" s="3" t="s">
        <v>14</v>
      </c>
      <c r="M2" s="3" t="s">
        <v>15</v>
      </c>
      <c r="N2" s="3" t="s">
        <v>16</v>
      </c>
      <c r="O2" s="95" t="s">
        <v>11</v>
      </c>
      <c r="P2" s="83" t="s">
        <v>21</v>
      </c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2" ht="15">
      <c r="A3" s="85" t="s">
        <v>64</v>
      </c>
      <c r="B3" s="52"/>
      <c r="C3" s="109"/>
      <c r="D3" s="39"/>
      <c r="E3" s="39"/>
      <c r="F3" s="39"/>
      <c r="G3" s="69"/>
      <c r="H3" s="69"/>
      <c r="I3" s="101"/>
      <c r="J3" s="101"/>
      <c r="K3" s="98"/>
      <c r="L3" s="17"/>
      <c r="M3" s="17"/>
      <c r="N3" s="17"/>
      <c r="O3" s="99"/>
      <c r="P3" s="116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ht="14.25">
      <c r="A4" s="91" t="s">
        <v>22</v>
      </c>
      <c r="B4" s="52">
        <v>28</v>
      </c>
      <c r="C4" s="100">
        <f>0.85*B4/1.5</f>
        <v>15.866666666666667</v>
      </c>
      <c r="D4" s="39">
        <v>30</v>
      </c>
      <c r="E4" s="39">
        <v>40</v>
      </c>
      <c r="F4" s="39">
        <f>D4*E4</f>
        <v>1200</v>
      </c>
      <c r="G4" s="69">
        <f>D4*E4^3/12</f>
        <v>160000</v>
      </c>
      <c r="H4" s="69">
        <f>D4*E4^2/6</f>
        <v>8000</v>
      </c>
      <c r="I4" s="101">
        <v>323.154</v>
      </c>
      <c r="J4" s="101">
        <v>28.8616</v>
      </c>
      <c r="K4" s="13">
        <f>J4*100/I4</f>
        <v>8.931221646645252</v>
      </c>
      <c r="L4" s="13">
        <f>E4/6</f>
        <v>6.666666666666667</v>
      </c>
      <c r="M4" s="13">
        <f>E4/2</f>
        <v>20</v>
      </c>
      <c r="N4" s="13">
        <f>M4-K4</f>
        <v>11.068778353354748</v>
      </c>
      <c r="O4" s="80">
        <f>2/3*I4*1000/(D4*N4*100)</f>
        <v>6.487798174966171</v>
      </c>
      <c r="P4" s="117" t="s">
        <v>59</v>
      </c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ht="14.25">
      <c r="A5" s="91" t="s">
        <v>24</v>
      </c>
      <c r="B5" s="53">
        <v>28</v>
      </c>
      <c r="C5" s="102">
        <f>0.85*B5/1.5</f>
        <v>15.866666666666667</v>
      </c>
      <c r="D5" s="43">
        <v>30</v>
      </c>
      <c r="E5" s="43">
        <v>40</v>
      </c>
      <c r="F5" s="43">
        <f>D5*E5</f>
        <v>1200</v>
      </c>
      <c r="G5" s="78">
        <f>D5*E5^3/12</f>
        <v>160000</v>
      </c>
      <c r="H5" s="78">
        <f>D5*E5^2/6</f>
        <v>8000</v>
      </c>
      <c r="I5" s="103">
        <v>326.46</v>
      </c>
      <c r="J5" s="103">
        <v>28.9936</v>
      </c>
      <c r="K5" s="104">
        <f>J5*100/I5</f>
        <v>8.881210561783988</v>
      </c>
      <c r="L5" s="104">
        <f>E5/6</f>
        <v>6.666666666666667</v>
      </c>
      <c r="M5" s="104">
        <f>E5/2</f>
        <v>20</v>
      </c>
      <c r="N5" s="104">
        <f>M5-K5</f>
        <v>11.118789438216012</v>
      </c>
      <c r="O5" s="105">
        <f>2/3*I5*1000/(D5*N5*100)</f>
        <v>6.524691115861859</v>
      </c>
      <c r="P5" s="117" t="s">
        <v>59</v>
      </c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ht="14.25">
      <c r="A6" s="88" t="s">
        <v>65</v>
      </c>
      <c r="B6" s="51"/>
      <c r="C6" s="49"/>
      <c r="D6" s="11"/>
      <c r="E6" s="11"/>
      <c r="F6" s="11"/>
      <c r="G6" s="12"/>
      <c r="H6" s="12"/>
      <c r="I6" s="38"/>
      <c r="J6" s="38"/>
      <c r="K6" s="14"/>
      <c r="L6" s="14"/>
      <c r="M6" s="14"/>
      <c r="N6" s="14"/>
      <c r="O6" s="22"/>
      <c r="P6" s="118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54" customFormat="1" ht="14.25">
      <c r="A7" s="89" t="s">
        <v>27</v>
      </c>
      <c r="B7" s="108">
        <v>28</v>
      </c>
      <c r="C7" s="106">
        <f>0.85*B7/1.5</f>
        <v>15.866666666666667</v>
      </c>
      <c r="D7" s="40">
        <v>40</v>
      </c>
      <c r="E7" s="40">
        <v>30</v>
      </c>
      <c r="F7" s="40">
        <f>D7*E7</f>
        <v>1200</v>
      </c>
      <c r="G7" s="33">
        <f>D7*E7^3/12</f>
        <v>90000</v>
      </c>
      <c r="H7" s="33">
        <f>D7*E7^2/6</f>
        <v>6000</v>
      </c>
      <c r="I7" s="97">
        <v>577.741</v>
      </c>
      <c r="J7" s="97">
        <v>41.5291</v>
      </c>
      <c r="K7" s="47">
        <f>J7*100/I7</f>
        <v>7.188186401865195</v>
      </c>
      <c r="L7" s="47">
        <f>E7/6</f>
        <v>5</v>
      </c>
      <c r="M7" s="47">
        <f>E7/2</f>
        <v>15</v>
      </c>
      <c r="N7" s="47">
        <f>M7-K7</f>
        <v>7.811813598134805</v>
      </c>
      <c r="O7" s="48">
        <f>2/3*I7*1000/(D7*N7*100)</f>
        <v>12.326224308482919</v>
      </c>
      <c r="P7" s="118" t="s">
        <v>59</v>
      </c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</row>
    <row r="8" spans="1:32" s="50" customFormat="1" ht="14.25">
      <c r="A8" s="90">
        <v>179</v>
      </c>
      <c r="B8" s="51">
        <v>28</v>
      </c>
      <c r="C8" s="37">
        <f>0.85*B8/1.5</f>
        <v>15.866666666666667</v>
      </c>
      <c r="D8" s="40">
        <v>40</v>
      </c>
      <c r="E8" s="11">
        <v>30</v>
      </c>
      <c r="F8" s="11">
        <f>D8*E8</f>
        <v>1200</v>
      </c>
      <c r="G8" s="12">
        <f>D8*E8^3/12</f>
        <v>90000</v>
      </c>
      <c r="H8" s="12">
        <f>D8*E8^2/6</f>
        <v>6000</v>
      </c>
      <c r="I8" s="38">
        <v>584.802</v>
      </c>
      <c r="J8" s="38">
        <v>40.1736</v>
      </c>
      <c r="K8" s="14">
        <f>J8*100/I8</f>
        <v>6.869607149086358</v>
      </c>
      <c r="L8" s="14">
        <f>E8/6</f>
        <v>5</v>
      </c>
      <c r="M8" s="14">
        <f>E8/2</f>
        <v>15</v>
      </c>
      <c r="N8" s="14">
        <f>M8-K8</f>
        <v>8.130392850913642</v>
      </c>
      <c r="O8" s="22">
        <f>2/3*I8*1000/(D8*N8*100)</f>
        <v>11.98798161260403</v>
      </c>
      <c r="P8" s="118" t="s">
        <v>59</v>
      </c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</row>
    <row r="9" spans="1:32" ht="15">
      <c r="A9" s="87" t="s">
        <v>66</v>
      </c>
      <c r="B9" s="114"/>
      <c r="C9" s="2"/>
      <c r="D9" s="107"/>
      <c r="E9" s="107"/>
      <c r="F9" s="107"/>
      <c r="G9" s="6"/>
      <c r="H9" s="6"/>
      <c r="I9" s="6"/>
      <c r="J9" s="6"/>
      <c r="K9" s="17"/>
      <c r="L9" s="17"/>
      <c r="M9" s="17"/>
      <c r="N9" s="17"/>
      <c r="O9" s="99"/>
      <c r="P9" s="117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ht="14.25">
      <c r="A10" s="91" t="s">
        <v>35</v>
      </c>
      <c r="B10" s="29">
        <v>28</v>
      </c>
      <c r="C10" s="72">
        <f>0.85*B10/1.5</f>
        <v>15.866666666666667</v>
      </c>
      <c r="D10" s="10">
        <v>30</v>
      </c>
      <c r="E10" s="10">
        <v>40</v>
      </c>
      <c r="F10" s="10">
        <f>D10*E10</f>
        <v>1200</v>
      </c>
      <c r="G10" s="21">
        <f>D10*E10^3/12</f>
        <v>160000</v>
      </c>
      <c r="H10" s="21">
        <f>D10*E10^2/6</f>
        <v>8000</v>
      </c>
      <c r="I10" s="19">
        <v>454.995</v>
      </c>
      <c r="J10" s="19">
        <v>36.4722</v>
      </c>
      <c r="K10" s="13">
        <f>J10*100/I10</f>
        <v>8.015956219299113</v>
      </c>
      <c r="L10" s="13">
        <f>E10/6</f>
        <v>6.666666666666667</v>
      </c>
      <c r="M10" s="13">
        <f>E10/2</f>
        <v>20</v>
      </c>
      <c r="N10" s="13">
        <f>M10-K10</f>
        <v>11.984043780700887</v>
      </c>
      <c r="O10" s="80">
        <f>2/3*I10*1000/(D10*N10*100)</f>
        <v>8.43705195426836</v>
      </c>
      <c r="P10" s="117" t="s">
        <v>59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ht="14.25">
      <c r="A11" s="88" t="s">
        <v>67</v>
      </c>
      <c r="B11" s="51"/>
      <c r="C11" s="37"/>
      <c r="D11" s="11"/>
      <c r="E11" s="11"/>
      <c r="F11" s="11"/>
      <c r="G11" s="12"/>
      <c r="H11" s="12"/>
      <c r="I11" s="38"/>
      <c r="J11" s="38"/>
      <c r="K11" s="14"/>
      <c r="L11" s="14"/>
      <c r="M11" s="14"/>
      <c r="N11" s="14"/>
      <c r="O11" s="22"/>
      <c r="P11" s="118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ht="14.25">
      <c r="A12" s="89" t="s">
        <v>40</v>
      </c>
      <c r="B12" s="108">
        <v>28</v>
      </c>
      <c r="C12" s="96">
        <f>0.85*B12/1.5</f>
        <v>15.866666666666667</v>
      </c>
      <c r="D12" s="40">
        <v>30</v>
      </c>
      <c r="E12" s="40">
        <v>30</v>
      </c>
      <c r="F12" s="40">
        <f>D12*E12</f>
        <v>900</v>
      </c>
      <c r="G12" s="33">
        <f>D12*E12^3/12</f>
        <v>67500</v>
      </c>
      <c r="H12" s="33">
        <f>D12*E12^2/6</f>
        <v>4500</v>
      </c>
      <c r="I12" s="97">
        <v>157.863</v>
      </c>
      <c r="J12" s="97">
        <v>23.3888</v>
      </c>
      <c r="K12" s="47">
        <f>J12*100/I12</f>
        <v>14.815884659483224</v>
      </c>
      <c r="L12" s="47">
        <f>E12/6</f>
        <v>5</v>
      </c>
      <c r="M12" s="47">
        <f>E12/2</f>
        <v>15</v>
      </c>
      <c r="N12" s="47">
        <f>M12-K12</f>
        <v>0.18411534051677592</v>
      </c>
      <c r="O12" s="48">
        <f>2/3*I12*1000/(D12*N12*100)</f>
        <v>190.53635926372053</v>
      </c>
      <c r="P12" s="120" t="s">
        <v>60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 ht="14.25">
      <c r="A13" s="89" t="s">
        <v>42</v>
      </c>
      <c r="B13" s="58">
        <v>28</v>
      </c>
      <c r="C13" s="57">
        <f>0.85*B13/1.5</f>
        <v>15.866666666666667</v>
      </c>
      <c r="D13" s="44">
        <v>30</v>
      </c>
      <c r="E13" s="44">
        <v>30</v>
      </c>
      <c r="F13" s="44">
        <f>D13*E13</f>
        <v>900</v>
      </c>
      <c r="G13" s="32">
        <f>D13*E13^3/12</f>
        <v>67500</v>
      </c>
      <c r="H13" s="32">
        <f>D13*E13^2/6</f>
        <v>4500</v>
      </c>
      <c r="I13" s="56">
        <v>158.312</v>
      </c>
      <c r="J13" s="56">
        <v>23.6</v>
      </c>
      <c r="K13" s="45">
        <f>J13*100/I13</f>
        <v>14.907271716610238</v>
      </c>
      <c r="L13" s="45">
        <f>E13/6</f>
        <v>5</v>
      </c>
      <c r="M13" s="45">
        <f>E13/2</f>
        <v>15</v>
      </c>
      <c r="N13" s="45">
        <f>M13-K13</f>
        <v>0.09272828338976247</v>
      </c>
      <c r="O13" s="46">
        <f>2/3*I13*1000/(D13*N13*100)</f>
        <v>379.3928147744455</v>
      </c>
      <c r="P13" s="120" t="s">
        <v>60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s="54" customFormat="1" ht="14.25">
      <c r="A14" s="87" t="s">
        <v>68</v>
      </c>
      <c r="B14" s="29"/>
      <c r="C14" s="68"/>
      <c r="D14" s="10"/>
      <c r="E14" s="10"/>
      <c r="F14" s="10"/>
      <c r="G14" s="21"/>
      <c r="H14" s="21"/>
      <c r="I14" s="19"/>
      <c r="J14" s="19"/>
      <c r="K14" s="13"/>
      <c r="L14" s="13"/>
      <c r="M14" s="13"/>
      <c r="N14" s="13"/>
      <c r="O14" s="80"/>
      <c r="P14" s="112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</row>
    <row r="15" spans="1:32" s="50" customFormat="1" ht="14.25">
      <c r="A15" s="91" t="s">
        <v>44</v>
      </c>
      <c r="B15" s="52">
        <v>28</v>
      </c>
      <c r="C15" s="109">
        <f>0.85*B15/1.5</f>
        <v>15.866666666666667</v>
      </c>
      <c r="D15" s="39">
        <v>30</v>
      </c>
      <c r="E15" s="39">
        <v>30</v>
      </c>
      <c r="F15" s="39">
        <f>D15*E15</f>
        <v>900</v>
      </c>
      <c r="G15" s="69">
        <f>D15*E15^3/12</f>
        <v>67500</v>
      </c>
      <c r="H15" s="69">
        <f>D15*E15^2/6</f>
        <v>4500</v>
      </c>
      <c r="I15" s="101">
        <v>294.153</v>
      </c>
      <c r="J15" s="101">
        <v>26.9661</v>
      </c>
      <c r="K15" s="110">
        <f>J15*100/I15</f>
        <v>9.167372081875758</v>
      </c>
      <c r="L15" s="110">
        <f>E15/6</f>
        <v>5</v>
      </c>
      <c r="M15" s="110">
        <f>E15/2</f>
        <v>15</v>
      </c>
      <c r="N15" s="110">
        <f>M15-K15</f>
        <v>5.832627918124242</v>
      </c>
      <c r="O15" s="111">
        <f>2/3*I15*1000/(D15*N15*100)</f>
        <v>11.207183837359421</v>
      </c>
      <c r="P15" s="117" t="s">
        <v>59</v>
      </c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</row>
    <row r="16" spans="1:32" ht="14.25">
      <c r="A16" s="92">
        <v>237</v>
      </c>
      <c r="B16" s="29">
        <v>28</v>
      </c>
      <c r="C16" s="72">
        <f>0.85*B16/1.5</f>
        <v>15.866666666666667</v>
      </c>
      <c r="D16" s="10">
        <v>30</v>
      </c>
      <c r="E16" s="10">
        <v>30</v>
      </c>
      <c r="F16" s="10">
        <f>D16*E16</f>
        <v>900</v>
      </c>
      <c r="G16" s="21">
        <f>D16*E16^3/12</f>
        <v>67500</v>
      </c>
      <c r="H16" s="78">
        <f>D16*E16^2/6</f>
        <v>4500</v>
      </c>
      <c r="I16" s="19">
        <v>297.443</v>
      </c>
      <c r="J16" s="19">
        <v>26.1775</v>
      </c>
      <c r="K16" s="13">
        <f>J16*100/I16</f>
        <v>8.800845876352781</v>
      </c>
      <c r="L16" s="13">
        <f>E16/6</f>
        <v>5</v>
      </c>
      <c r="M16" s="13">
        <f>E16/2</f>
        <v>15</v>
      </c>
      <c r="N16" s="13">
        <f>M16-K16</f>
        <v>6.199154123647219</v>
      </c>
      <c r="O16" s="80">
        <f>2/3*I16*1000/(D16*N16*100)</f>
        <v>10.662494128401503</v>
      </c>
      <c r="P16" s="117" t="s">
        <v>59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2" ht="14.25">
      <c r="A17" s="88" t="s">
        <v>69</v>
      </c>
      <c r="B17" s="51"/>
      <c r="C17" s="37"/>
      <c r="D17" s="11"/>
      <c r="E17" s="11"/>
      <c r="F17" s="11"/>
      <c r="G17" s="12"/>
      <c r="H17" s="32"/>
      <c r="I17" s="38"/>
      <c r="J17" s="38"/>
      <c r="K17" s="14"/>
      <c r="L17" s="14"/>
      <c r="M17" s="14"/>
      <c r="N17" s="14"/>
      <c r="O17" s="22"/>
      <c r="P17" s="113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2" s="54" customFormat="1" ht="14.25">
      <c r="A18" s="89" t="s">
        <v>48</v>
      </c>
      <c r="B18" s="51">
        <v>28</v>
      </c>
      <c r="C18" s="37">
        <f>0.85*B18/1.5</f>
        <v>15.866666666666667</v>
      </c>
      <c r="D18" s="11">
        <v>30</v>
      </c>
      <c r="E18" s="11">
        <v>30</v>
      </c>
      <c r="F18" s="11">
        <f>D18*E18</f>
        <v>900</v>
      </c>
      <c r="G18" s="12">
        <f>D18*E18^3/12</f>
        <v>67500</v>
      </c>
      <c r="H18" s="12">
        <f>D18*E18^2/6</f>
        <v>4500</v>
      </c>
      <c r="I18" s="38">
        <v>224.734</v>
      </c>
      <c r="J18" s="38">
        <v>30.329</v>
      </c>
      <c r="K18" s="14">
        <f>J18*100/I18</f>
        <v>13.495510247670579</v>
      </c>
      <c r="L18" s="14">
        <f>E18/6</f>
        <v>5</v>
      </c>
      <c r="M18" s="14">
        <f>E18/2</f>
        <v>15</v>
      </c>
      <c r="N18" s="14">
        <f>M18-K18</f>
        <v>1.5044897523294214</v>
      </c>
      <c r="O18" s="22">
        <f>2/3*I18*1000/(D18*N18*100)</f>
        <v>33.19456899694049</v>
      </c>
      <c r="P18" s="121" t="s">
        <v>60</v>
      </c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</row>
    <row r="19" spans="1:32" s="50" customFormat="1" ht="14.25">
      <c r="A19" s="89" t="s">
        <v>53</v>
      </c>
      <c r="B19" s="51">
        <v>28</v>
      </c>
      <c r="C19" s="37">
        <f>0.85*B19/1.5</f>
        <v>15.866666666666667</v>
      </c>
      <c r="D19" s="11">
        <v>30</v>
      </c>
      <c r="E19" s="11">
        <v>30</v>
      </c>
      <c r="F19" s="11">
        <f>D19*E19</f>
        <v>900</v>
      </c>
      <c r="G19" s="12">
        <f>D19*E19^3/12</f>
        <v>67500</v>
      </c>
      <c r="H19" s="12">
        <f>D19*E19^2/6</f>
        <v>4500</v>
      </c>
      <c r="I19" s="38">
        <v>224.733</v>
      </c>
      <c r="J19" s="38">
        <v>30.2758</v>
      </c>
      <c r="K19" s="14">
        <f>J19*100/I19</f>
        <v>13.47189776312335</v>
      </c>
      <c r="L19" s="14">
        <f>E19/6</f>
        <v>5</v>
      </c>
      <c r="M19" s="14">
        <f>E19/2</f>
        <v>15</v>
      </c>
      <c r="N19" s="14">
        <f>M19-K19</f>
        <v>1.5281022368766504</v>
      </c>
      <c r="O19" s="22">
        <f>2/3*I19*1000/(D19*N19*100)</f>
        <v>32.681495688889505</v>
      </c>
      <c r="P19" s="121" t="s">
        <v>60</v>
      </c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</row>
    <row r="20" spans="1:32" ht="15" thickBot="1">
      <c r="A20" s="115" t="s">
        <v>55</v>
      </c>
      <c r="B20" s="51">
        <v>28</v>
      </c>
      <c r="C20" s="37">
        <f>0.85*B20/1.5</f>
        <v>15.866666666666667</v>
      </c>
      <c r="D20" s="11">
        <v>30</v>
      </c>
      <c r="E20" s="11">
        <v>30</v>
      </c>
      <c r="F20" s="11">
        <f>D20*E20</f>
        <v>900</v>
      </c>
      <c r="G20" s="12">
        <f>D20*E20^3/12</f>
        <v>67500</v>
      </c>
      <c r="H20" s="12">
        <f>D20*E20^2/6</f>
        <v>4500</v>
      </c>
      <c r="I20" s="38">
        <v>288.358</v>
      </c>
      <c r="J20" s="38">
        <v>15.7076</v>
      </c>
      <c r="K20" s="14">
        <f>J20*100/I20</f>
        <v>5.447256535279062</v>
      </c>
      <c r="L20" s="14">
        <f>E20/6</f>
        <v>5</v>
      </c>
      <c r="M20" s="14">
        <f>E20/2</f>
        <v>15</v>
      </c>
      <c r="N20" s="14">
        <f>M20-K20</f>
        <v>9.552743464720937</v>
      </c>
      <c r="O20" s="22">
        <f>2/3*I20*1000/(D20*N20*100)</f>
        <v>6.7079740801379835</v>
      </c>
      <c r="P20" s="119" t="s">
        <v>58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17:32" ht="12.75"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7:32" s="54" customFormat="1" ht="12.75"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</row>
    <row r="23" spans="17:32" s="54" customFormat="1" ht="12.75"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</row>
    <row r="24" spans="17:32" ht="12.75"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7:32" ht="12.75"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7:32" ht="12.75"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:15" ht="14.25">
      <c r="A27" s="35"/>
      <c r="B27" s="23"/>
      <c r="C27" s="25"/>
      <c r="D27" s="23"/>
      <c r="E27" s="23"/>
      <c r="F27" s="23"/>
      <c r="G27" s="28"/>
      <c r="H27" s="28"/>
      <c r="I27" s="36"/>
      <c r="J27" s="36"/>
      <c r="K27" s="55"/>
      <c r="L27" s="55"/>
      <c r="M27" s="55"/>
      <c r="N27" s="55"/>
      <c r="O27" s="55"/>
    </row>
    <row r="30" spans="1:10" ht="14.25">
      <c r="A30" s="35"/>
      <c r="B30" s="23"/>
      <c r="C30" s="25"/>
      <c r="D30" s="23"/>
      <c r="E30" s="23"/>
      <c r="F30" s="23"/>
      <c r="G30" s="28"/>
      <c r="H30" s="28"/>
      <c r="I30" s="36"/>
      <c r="J30" s="36"/>
    </row>
    <row r="32" spans="1:10" ht="14.25">
      <c r="A32" s="35"/>
      <c r="B32" s="23"/>
      <c r="C32" s="25"/>
      <c r="D32" s="23"/>
      <c r="E32" s="23"/>
      <c r="F32" s="23"/>
      <c r="G32" s="28"/>
      <c r="H32" s="28"/>
      <c r="I32" s="36"/>
      <c r="J32" s="36"/>
    </row>
  </sheetData>
  <sheetProtection/>
  <mergeCells count="1">
    <mergeCell ref="B1:O1"/>
  </mergeCells>
  <printOptions/>
  <pageMargins left="0.25" right="0.25" top="0.75" bottom="0.75" header="0.3" footer="0.3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2020-11-25T20:54:31Z</cp:lastPrinted>
  <dcterms:created xsi:type="dcterms:W3CDTF">2010-04-15T07:05:20Z</dcterms:created>
  <dcterms:modified xsi:type="dcterms:W3CDTF">2020-11-25T21:25:18Z</dcterms:modified>
  <cp:category/>
  <cp:version/>
  <cp:contentType/>
  <cp:contentStatus/>
</cp:coreProperties>
</file>